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/>
  <mc:AlternateContent xmlns:mc="http://schemas.openxmlformats.org/markup-compatibility/2006">
    <mc:Choice Requires="x15">
      <x15ac:absPath xmlns:x15ac="http://schemas.microsoft.com/office/spreadsheetml/2010/11/ac" url="C:\Users\cesar.acuna\Desktop\2024\Enero\"/>
    </mc:Choice>
  </mc:AlternateContent>
  <xr:revisionPtr revIDLastSave="0" documentId="8_{A908A5B6-A504-41AC-95BB-81AD776404D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ENERO 31-2024" sheetId="11" r:id="rId1"/>
  </sheets>
  <externalReferences>
    <externalReference r:id="rId2"/>
  </externalReferences>
  <definedNames>
    <definedName name="_xlnm._FilterDatabase" localSheetId="0" hidden="1">'ENERO 31-2024'!$A$1:$Q$156</definedName>
    <definedName name="_xlnm.Print_Area" localSheetId="0">'ENERO 31-2024'!$A$1:$Q$156</definedName>
    <definedName name="_xlnm.Print_Titles" localSheetId="0">'ENERO 31-2024'!$1:$1</definedName>
  </definedNames>
  <calcPr calcId="191029"/>
</workbook>
</file>

<file path=xl/calcChain.xml><?xml version="1.0" encoding="utf-8"?>
<calcChain xmlns="http://schemas.openxmlformats.org/spreadsheetml/2006/main">
  <c r="R118" i="11" l="1"/>
  <c r="N135" i="11" l="1"/>
  <c r="J135" i="11"/>
  <c r="M128" i="11"/>
  <c r="J43" i="11"/>
  <c r="J120" i="11"/>
  <c r="J147" i="11" s="1"/>
  <c r="J123" i="11"/>
  <c r="J150" i="11" s="1"/>
  <c r="J122" i="11"/>
  <c r="J149" i="11" s="1"/>
  <c r="J121" i="11"/>
  <c r="J148" i="11" s="1"/>
  <c r="Q120" i="11"/>
  <c r="P120" i="11"/>
  <c r="P147" i="11" s="1"/>
  <c r="N120" i="11"/>
  <c r="N147" i="11" s="1"/>
  <c r="L120" i="11"/>
  <c r="L122" i="11"/>
  <c r="L149" i="11" s="1"/>
  <c r="L123" i="11"/>
  <c r="L150" i="11" s="1"/>
  <c r="L121" i="11"/>
  <c r="L148" i="11" s="1"/>
  <c r="M47" i="11"/>
  <c r="M48" i="11"/>
  <c r="M49" i="11"/>
  <c r="M50" i="11"/>
  <c r="M51" i="11"/>
  <c r="M52" i="11"/>
  <c r="M53" i="11"/>
  <c r="M54" i="11"/>
  <c r="M55" i="11"/>
  <c r="M56" i="11"/>
  <c r="M57" i="11"/>
  <c r="M58" i="11"/>
  <c r="M59" i="11"/>
  <c r="M60" i="11"/>
  <c r="M61" i="11"/>
  <c r="M62" i="11"/>
  <c r="M63" i="11"/>
  <c r="M64" i="11"/>
  <c r="M65" i="11"/>
  <c r="M66" i="11"/>
  <c r="M67" i="11"/>
  <c r="M68" i="11"/>
  <c r="M69" i="11"/>
  <c r="M70" i="11"/>
  <c r="M45" i="11" s="1"/>
  <c r="M71" i="11"/>
  <c r="M72" i="11"/>
  <c r="M73" i="11"/>
  <c r="M74" i="11"/>
  <c r="M75" i="11"/>
  <c r="M76" i="11"/>
  <c r="M77" i="11"/>
  <c r="M78" i="11"/>
  <c r="M79" i="11"/>
  <c r="M80" i="11"/>
  <c r="M81" i="11"/>
  <c r="M82" i="11"/>
  <c r="M83" i="11"/>
  <c r="M46" i="11"/>
  <c r="M38" i="11"/>
  <c r="M39" i="11"/>
  <c r="M40" i="11"/>
  <c r="M41" i="11"/>
  <c r="M42" i="11"/>
  <c r="M37" i="11"/>
  <c r="Q135" i="11"/>
  <c r="P135" i="11"/>
  <c r="L135" i="11"/>
  <c r="K135" i="11"/>
  <c r="Q123" i="11"/>
  <c r="Q150" i="11" s="1"/>
  <c r="P123" i="11"/>
  <c r="P150" i="11" s="1"/>
  <c r="N123" i="11"/>
  <c r="N150" i="11" s="1"/>
  <c r="K123" i="11"/>
  <c r="Q122" i="11"/>
  <c r="Q149" i="11" s="1"/>
  <c r="P122" i="11"/>
  <c r="P149" i="11" s="1"/>
  <c r="N122" i="11"/>
  <c r="N149" i="11" s="1"/>
  <c r="K122" i="11"/>
  <c r="K149" i="11" s="1"/>
  <c r="Q121" i="11"/>
  <c r="P121" i="11"/>
  <c r="N121" i="11"/>
  <c r="O121" i="11" s="1"/>
  <c r="K121" i="11"/>
  <c r="K148" i="11" s="1"/>
  <c r="K120" i="11"/>
  <c r="K147" i="11" s="1"/>
  <c r="L147" i="11" l="1"/>
  <c r="O120" i="11"/>
  <c r="M43" i="11"/>
  <c r="Q147" i="11"/>
  <c r="N148" i="11"/>
  <c r="N44" i="11"/>
  <c r="N45" i="11"/>
  <c r="L44" i="11"/>
  <c r="L45" i="11"/>
  <c r="J45" i="11"/>
  <c r="J44" i="11"/>
  <c r="J36" i="11"/>
  <c r="Q90" i="11"/>
  <c r="P90" i="11"/>
  <c r="N90" i="11"/>
  <c r="L90" i="11"/>
  <c r="K90" i="11"/>
  <c r="J90" i="11"/>
  <c r="J89" i="11" s="1"/>
  <c r="O91" i="11"/>
  <c r="M91" i="11"/>
  <c r="J98" i="11"/>
  <c r="M97" i="11"/>
  <c r="M99" i="11"/>
  <c r="M98" i="11" s="1"/>
  <c r="Q98" i="11"/>
  <c r="P98" i="11"/>
  <c r="N98" i="11"/>
  <c r="L98" i="11"/>
  <c r="K98" i="11"/>
  <c r="M129" i="11"/>
  <c r="Q26" i="11"/>
  <c r="P26" i="11"/>
  <c r="N26" i="11"/>
  <c r="L26" i="11"/>
  <c r="J26" i="11"/>
  <c r="Q18" i="11"/>
  <c r="P18" i="11"/>
  <c r="N18" i="11"/>
  <c r="L18" i="11"/>
  <c r="J18" i="11"/>
  <c r="Q4" i="11"/>
  <c r="P4" i="11"/>
  <c r="N4" i="11"/>
  <c r="L4" i="11"/>
  <c r="J4" i="11"/>
  <c r="L89" i="11" l="1"/>
  <c r="Q43" i="11"/>
  <c r="P43" i="11"/>
  <c r="N43" i="11"/>
  <c r="L43" i="11"/>
  <c r="O66" i="11"/>
  <c r="Q36" i="11"/>
  <c r="P36" i="11"/>
  <c r="N36" i="11"/>
  <c r="L36" i="11"/>
  <c r="K36" i="11"/>
  <c r="K84" i="11" s="1"/>
  <c r="M27" i="11"/>
  <c r="O41" i="11"/>
  <c r="O42" i="11"/>
  <c r="J85" i="11"/>
  <c r="J116" i="11" s="1"/>
  <c r="K44" i="11"/>
  <c r="K85" i="11" s="1"/>
  <c r="K116" i="11" s="1"/>
  <c r="L85" i="11"/>
  <c r="L116" i="11" s="1"/>
  <c r="N85" i="11"/>
  <c r="P44" i="11"/>
  <c r="P85" i="11" s="1"/>
  <c r="Q44" i="11"/>
  <c r="Q85" i="11" s="1"/>
  <c r="J86" i="11"/>
  <c r="J117" i="11" s="1"/>
  <c r="K45" i="11"/>
  <c r="K86" i="11" s="1"/>
  <c r="K117" i="11" s="1"/>
  <c r="L86" i="11"/>
  <c r="L117" i="11" s="1"/>
  <c r="P45" i="11"/>
  <c r="P86" i="11" s="1"/>
  <c r="P117" i="11" s="1"/>
  <c r="Q45" i="11"/>
  <c r="Q86" i="11" s="1"/>
  <c r="Q117" i="11" s="1"/>
  <c r="M137" i="11"/>
  <c r="M138" i="11"/>
  <c r="M139" i="11"/>
  <c r="M140" i="11"/>
  <c r="M141" i="11"/>
  <c r="M142" i="11"/>
  <c r="M143" i="11"/>
  <c r="M144" i="11"/>
  <c r="M145" i="11"/>
  <c r="M146" i="11"/>
  <c r="M136" i="11"/>
  <c r="M125" i="11"/>
  <c r="M126" i="11"/>
  <c r="M127" i="11"/>
  <c r="M122" i="11"/>
  <c r="M149" i="11" s="1"/>
  <c r="M130" i="11"/>
  <c r="M131" i="11"/>
  <c r="M121" i="11" s="1"/>
  <c r="M148" i="11" s="1"/>
  <c r="M132" i="11"/>
  <c r="M123" i="11" s="1"/>
  <c r="M150" i="11" s="1"/>
  <c r="M133" i="11"/>
  <c r="M134" i="11"/>
  <c r="M124" i="11"/>
  <c r="M120" i="11" s="1"/>
  <c r="P105" i="11"/>
  <c r="P111" i="11" s="1"/>
  <c r="M106" i="11"/>
  <c r="M107" i="11"/>
  <c r="J95" i="11"/>
  <c r="J94" i="11" s="1"/>
  <c r="O46" i="11"/>
  <c r="M92" i="11"/>
  <c r="Q89" i="11"/>
  <c r="P89" i="11"/>
  <c r="O92" i="11"/>
  <c r="N105" i="11"/>
  <c r="N111" i="11" s="1"/>
  <c r="N89" i="11"/>
  <c r="O89" i="11" s="1"/>
  <c r="K89" i="11"/>
  <c r="K100" i="11" s="1"/>
  <c r="N95" i="11"/>
  <c r="N94" i="11" s="1"/>
  <c r="N93" i="11" s="1"/>
  <c r="K4" i="11"/>
  <c r="O96" i="11"/>
  <c r="O70" i="11"/>
  <c r="O136" i="11"/>
  <c r="O145" i="11"/>
  <c r="O134" i="11"/>
  <c r="O129" i="11"/>
  <c r="L105" i="11"/>
  <c r="L103" i="11" s="1"/>
  <c r="J105" i="11"/>
  <c r="J103" i="11" s="1"/>
  <c r="M5" i="11"/>
  <c r="M17" i="11"/>
  <c r="M16" i="11"/>
  <c r="M15" i="11"/>
  <c r="M14" i="11"/>
  <c r="M13" i="11"/>
  <c r="M12" i="11"/>
  <c r="M11" i="11"/>
  <c r="M10" i="11"/>
  <c r="M9" i="11"/>
  <c r="M8" i="11"/>
  <c r="M7" i="11"/>
  <c r="M6" i="11"/>
  <c r="O37" i="11"/>
  <c r="O40" i="11"/>
  <c r="M32" i="11"/>
  <c r="O83" i="11"/>
  <c r="O82" i="11"/>
  <c r="O81" i="11"/>
  <c r="O80" i="11"/>
  <c r="O79" i="11"/>
  <c r="O78" i="11"/>
  <c r="O77" i="11"/>
  <c r="O76" i="11"/>
  <c r="O75" i="11"/>
  <c r="O73" i="11"/>
  <c r="O72" i="11"/>
  <c r="O71" i="11"/>
  <c r="O69" i="11"/>
  <c r="O68" i="11"/>
  <c r="O67" i="11"/>
  <c r="O65" i="11"/>
  <c r="O64" i="11"/>
  <c r="O63" i="11"/>
  <c r="O62" i="11"/>
  <c r="O61" i="11"/>
  <c r="O60" i="11"/>
  <c r="O59" i="11"/>
  <c r="O58" i="11"/>
  <c r="O57" i="11"/>
  <c r="O56" i="11"/>
  <c r="O55" i="11"/>
  <c r="O54" i="11"/>
  <c r="O53" i="11"/>
  <c r="O52" i="11"/>
  <c r="O51" i="11"/>
  <c r="O50" i="11"/>
  <c r="O49" i="11"/>
  <c r="O48" i="11"/>
  <c r="O47" i="11"/>
  <c r="O32" i="11"/>
  <c r="O31" i="11"/>
  <c r="O30" i="11"/>
  <c r="O29" i="11"/>
  <c r="O28" i="11"/>
  <c r="O27" i="11"/>
  <c r="O25" i="11"/>
  <c r="O24" i="11"/>
  <c r="O23" i="11"/>
  <c r="O22" i="11"/>
  <c r="O21" i="11"/>
  <c r="O20" i="11"/>
  <c r="O19" i="11"/>
  <c r="O17" i="11"/>
  <c r="O16" i="11"/>
  <c r="O15" i="11"/>
  <c r="O14" i="11"/>
  <c r="O13" i="11"/>
  <c r="O12" i="11"/>
  <c r="O11" i="11"/>
  <c r="O10" i="11"/>
  <c r="O9" i="11"/>
  <c r="O8" i="11"/>
  <c r="O7" i="11"/>
  <c r="O6" i="11"/>
  <c r="O5" i="11"/>
  <c r="O137" i="11"/>
  <c r="M96" i="11"/>
  <c r="O110" i="11"/>
  <c r="O146" i="11"/>
  <c r="O144" i="11"/>
  <c r="O143" i="11"/>
  <c r="O142" i="11"/>
  <c r="O141" i="11"/>
  <c r="O140" i="11"/>
  <c r="O139" i="11"/>
  <c r="O138" i="11"/>
  <c r="O133" i="11"/>
  <c r="O132" i="11"/>
  <c r="O131" i="11"/>
  <c r="O130" i="11"/>
  <c r="O128" i="11"/>
  <c r="O127" i="11"/>
  <c r="O126" i="11"/>
  <c r="O125" i="11"/>
  <c r="O124" i="11"/>
  <c r="O107" i="11"/>
  <c r="O106" i="11"/>
  <c r="O97" i="11"/>
  <c r="Q105" i="11"/>
  <c r="Q103" i="11" s="1"/>
  <c r="O99" i="11"/>
  <c r="L95" i="11"/>
  <c r="L94" i="11" s="1"/>
  <c r="L93" i="11" s="1"/>
  <c r="K18" i="11"/>
  <c r="M19" i="11"/>
  <c r="M20" i="11"/>
  <c r="M21" i="11"/>
  <c r="M22" i="11"/>
  <c r="M23" i="11"/>
  <c r="M24" i="11"/>
  <c r="M25" i="11"/>
  <c r="M28" i="11"/>
  <c r="M29" i="11"/>
  <c r="M30" i="11"/>
  <c r="M31" i="11"/>
  <c r="K105" i="11"/>
  <c r="K111" i="11" s="1"/>
  <c r="K95" i="11"/>
  <c r="K109" i="11"/>
  <c r="K108" i="11" s="1"/>
  <c r="K104" i="11" s="1"/>
  <c r="M110" i="11"/>
  <c r="Q109" i="11"/>
  <c r="Q108" i="11" s="1"/>
  <c r="Q104" i="11" s="1"/>
  <c r="Q112" i="11" s="1"/>
  <c r="P109" i="11"/>
  <c r="P108" i="11" s="1"/>
  <c r="P104" i="11" s="1"/>
  <c r="P112" i="11" s="1"/>
  <c r="N109" i="11"/>
  <c r="L109" i="11"/>
  <c r="L108" i="11" s="1"/>
  <c r="L104" i="11" s="1"/>
  <c r="L112" i="11" s="1"/>
  <c r="L115" i="11" s="1"/>
  <c r="J109" i="11"/>
  <c r="J108" i="11" s="1"/>
  <c r="Q95" i="11"/>
  <c r="Q94" i="11" s="1"/>
  <c r="Q93" i="11" s="1"/>
  <c r="Q100" i="11" s="1"/>
  <c r="P95" i="11"/>
  <c r="P94" i="11" s="1"/>
  <c r="P93" i="11" s="1"/>
  <c r="O38" i="11"/>
  <c r="O39" i="11"/>
  <c r="M135" i="11" l="1"/>
  <c r="M147" i="11" s="1"/>
  <c r="P100" i="11"/>
  <c r="N100" i="11"/>
  <c r="O148" i="11"/>
  <c r="P148" i="11"/>
  <c r="P151" i="11" s="1"/>
  <c r="Q148" i="11"/>
  <c r="L100" i="11"/>
  <c r="L101" i="11" s="1"/>
  <c r="M90" i="11"/>
  <c r="M89" i="11" s="1"/>
  <c r="O43" i="11"/>
  <c r="M18" i="11"/>
  <c r="M4" i="11"/>
  <c r="M26" i="11"/>
  <c r="N84" i="11"/>
  <c r="P84" i="11"/>
  <c r="P87" i="11" s="1"/>
  <c r="Q84" i="11"/>
  <c r="Q87" i="11" s="1"/>
  <c r="O45" i="11"/>
  <c r="L111" i="11"/>
  <c r="L113" i="11" s="1"/>
  <c r="M36" i="11"/>
  <c r="M84" i="11" s="1"/>
  <c r="O44" i="11"/>
  <c r="N86" i="11"/>
  <c r="N117" i="11" s="1"/>
  <c r="O117" i="11" s="1"/>
  <c r="K87" i="11"/>
  <c r="O90" i="11"/>
  <c r="O135" i="11"/>
  <c r="M44" i="11"/>
  <c r="M86" i="11"/>
  <c r="M117" i="11" s="1"/>
  <c r="O18" i="11"/>
  <c r="K151" i="11"/>
  <c r="N151" i="11"/>
  <c r="L3" i="11"/>
  <c r="L33" i="11" s="1"/>
  <c r="L34" i="11" s="1"/>
  <c r="K112" i="11"/>
  <c r="K115" i="11" s="1"/>
  <c r="M95" i="11"/>
  <c r="M94" i="11" s="1"/>
  <c r="M93" i="11" s="1"/>
  <c r="Q101" i="11"/>
  <c r="K3" i="11"/>
  <c r="K33" i="11" s="1"/>
  <c r="K34" i="11" s="1"/>
  <c r="O105" i="11"/>
  <c r="O122" i="11"/>
  <c r="O109" i="11"/>
  <c r="K103" i="11"/>
  <c r="O150" i="11"/>
  <c r="J151" i="11"/>
  <c r="O149" i="11"/>
  <c r="O123" i="11"/>
  <c r="Q111" i="11"/>
  <c r="P103" i="11"/>
  <c r="N103" i="11"/>
  <c r="O95" i="11"/>
  <c r="O36" i="11"/>
  <c r="L84" i="11"/>
  <c r="L87" i="11" s="1"/>
  <c r="J84" i="11"/>
  <c r="J87" i="11" s="1"/>
  <c r="Q3" i="11"/>
  <c r="Q33" i="11" s="1"/>
  <c r="Q34" i="11" s="1"/>
  <c r="P3" i="11"/>
  <c r="P33" i="11" s="1"/>
  <c r="P34" i="11" s="1"/>
  <c r="N3" i="11"/>
  <c r="O26" i="11"/>
  <c r="J3" i="11"/>
  <c r="J33" i="11" s="1"/>
  <c r="J34" i="11" s="1"/>
  <c r="Q116" i="11"/>
  <c r="P116" i="11"/>
  <c r="J111" i="11"/>
  <c r="O111" i="11" s="1"/>
  <c r="O94" i="11"/>
  <c r="J93" i="11"/>
  <c r="K101" i="11"/>
  <c r="P113" i="11"/>
  <c r="P115" i="11"/>
  <c r="J104" i="11"/>
  <c r="J112" i="11" s="1"/>
  <c r="J115" i="11" s="1"/>
  <c r="M108" i="11"/>
  <c r="M104" i="11" s="1"/>
  <c r="M112" i="11" s="1"/>
  <c r="M115" i="11" s="1"/>
  <c r="Q115" i="11"/>
  <c r="P101" i="11"/>
  <c r="N116" i="11"/>
  <c r="O116" i="11" s="1"/>
  <c r="O85" i="11"/>
  <c r="O4" i="11"/>
  <c r="M105" i="11"/>
  <c r="M109" i="11"/>
  <c r="N108" i="11"/>
  <c r="Q151" i="11" l="1"/>
  <c r="L151" i="11"/>
  <c r="O93" i="11"/>
  <c r="J100" i="11"/>
  <c r="J101" i="11" s="1"/>
  <c r="M100" i="11"/>
  <c r="M101" i="11" s="1"/>
  <c r="O100" i="11"/>
  <c r="N87" i="11"/>
  <c r="O87" i="11" s="1"/>
  <c r="M85" i="11"/>
  <c r="M116" i="11" s="1"/>
  <c r="O86" i="11"/>
  <c r="O103" i="11"/>
  <c r="Q114" i="11"/>
  <c r="Q118" i="11" s="1"/>
  <c r="O3" i="11"/>
  <c r="K113" i="11"/>
  <c r="O98" i="11"/>
  <c r="Q113" i="11"/>
  <c r="M3" i="11"/>
  <c r="M33" i="11" s="1"/>
  <c r="M34" i="11" s="1"/>
  <c r="O84" i="11"/>
  <c r="N33" i="11"/>
  <c r="N114" i="11" s="1"/>
  <c r="O147" i="11"/>
  <c r="L114" i="11"/>
  <c r="L118" i="11" s="1"/>
  <c r="M151" i="11"/>
  <c r="P114" i="11"/>
  <c r="P118" i="11" s="1"/>
  <c r="P152" i="11" s="1"/>
  <c r="N101" i="11"/>
  <c r="O151" i="11"/>
  <c r="O108" i="11"/>
  <c r="N104" i="11"/>
  <c r="J113" i="11"/>
  <c r="M111" i="11"/>
  <c r="M103" i="11"/>
  <c r="K114" i="11"/>
  <c r="K118" i="11" s="1"/>
  <c r="K152" i="11" s="1"/>
  <c r="Q152" i="11" l="1"/>
  <c r="L152" i="11"/>
  <c r="J114" i="11"/>
  <c r="J118" i="11" s="1"/>
  <c r="J152" i="11" s="1"/>
  <c r="J153" i="11" s="1"/>
  <c r="O101" i="11"/>
  <c r="M87" i="11"/>
  <c r="O33" i="11"/>
  <c r="O34" i="11" s="1"/>
  <c r="N34" i="11"/>
  <c r="O104" i="11"/>
  <c r="N112" i="11"/>
  <c r="O114" i="11"/>
  <c r="M113" i="11"/>
  <c r="M114" i="11"/>
  <c r="M118" i="11" s="1"/>
  <c r="M152" i="11" s="1"/>
  <c r="N115" i="11" l="1"/>
  <c r="O112" i="11"/>
  <c r="N113" i="11"/>
  <c r="O113" i="11" s="1"/>
  <c r="O115" i="11" l="1"/>
  <c r="N118" i="11"/>
  <c r="N152" i="11" s="1"/>
  <c r="O118" i="11" l="1"/>
  <c r="O152" i="11"/>
</calcChain>
</file>

<file path=xl/sharedStrings.xml><?xml version="1.0" encoding="utf-8"?>
<sst xmlns="http://schemas.openxmlformats.org/spreadsheetml/2006/main" count="1015" uniqueCount="190">
  <si>
    <t/>
  </si>
  <si>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</si>
  <si>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</si>
  <si>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</si>
  <si>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</si>
  <si>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</si>
  <si>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</si>
  <si>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</si>
  <si>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</si>
  <si>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</si>
  <si>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</si>
  <si>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</si>
  <si>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</si>
  <si>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</si>
  <si>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</si>
  <si>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</si>
  <si>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</si>
  <si>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</si>
  <si>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</si>
  <si>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</si>
  <si>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</si>
  <si>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</si>
  <si>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</si>
  <si>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</si>
  <si>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</si>
  <si>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% EJE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</si>
  <si>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</si>
  <si>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</si>
  <si>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</si>
  <si>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</si>
  <si>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</si>
  <si>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</si>
  <si>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</si>
  <si>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</si>
  <si>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APROPIACION VIGENTE</t>
  </si>
  <si>
    <t>APROP. BLOQUEADA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</si>
  <si>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</si>
  <si>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</si>
  <si>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</si>
  <si>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</si>
  <si>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</si>
  <si>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</si>
  <si>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</si>
  <si>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</si>
  <si>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</si>
  <si>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</si>
  <si>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</si>
  <si>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</si>
  <si>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</si>
  <si>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</si>
  <si>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</si>
  <si>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</si>
  <si>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</si>
  <si>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</si>
  <si>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</si>
  <si>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</si>
  <si>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</si>
  <si>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</si>
  <si>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</si>
  <si>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</si>
  <si>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</si>
  <si>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</si>
  <si>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</si>
  <si>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PENSIONES</t>
  </si>
  <si>
    <t>SALUD</t>
  </si>
  <si>
    <t>CAJAS DE COMPENSACIÓN FAMILIAR</t>
  </si>
  <si>
    <t>APORTES GENERALES AL SISTEMA DE RIESGOS LABORALES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</si>
  <si>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</si>
  <si>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</si>
  <si>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</si>
  <si>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</si>
  <si>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</si>
  <si>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</si>
  <si>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</si>
  <si>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</si>
  <si>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</si>
  <si>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</si>
  <si>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</si>
  <si>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</si>
  <si>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</si>
  <si>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</si>
  <si>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</si>
  <si>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</si>
  <si>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</si>
  <si>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</si>
  <si>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</si>
  <si>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</si>
  <si>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INCAPACIDADES Y LICENCIAS DE MATERNIDAD (NO DE PENSIONES)</t>
  </si>
  <si>
    <t>IMPUESTOS</t>
  </si>
  <si>
    <t>CUOTA DE FISCALIZACIÓN Y AUDITAJE</t>
  </si>
  <si>
    <t>GASTOS  POR  TRIBUTOS MULTAS SANCIONES E INTERESES DE MORA</t>
  </si>
  <si>
    <t>SENTENCIAS Y CONCILIACIONES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</si>
  <si>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</si>
  <si>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</si>
  <si>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</si>
  <si>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</si>
  <si>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</si>
  <si>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</si>
  <si>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</si>
  <si>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</si>
  <si>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</si>
  <si>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</si>
  <si>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</si>
  <si>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17</t>
  </si>
  <si>
    <t>18</t>
  </si>
  <si>
    <t>19</t>
  </si>
  <si>
    <t>22</t>
  </si>
  <si>
    <t>23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</si>
  <si>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</si>
  <si>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</si>
  <si>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EN EL DESARROLLO DE LA BÚSQUEDA E IDENTIFICACIÓN DE PERSONAS DESAPARECIDAS, ENFOQUE DIFERENCIAL Y ATENCIÓN PSICOSOCIAL A VÍCTIMAS EN EL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</si>
  <si>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</si>
  <si>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</si>
  <si>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</si>
  <si>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>FORTALECIMIENTO DEL CONOCIMIENTO CIENTÍFICO FORENSE EN EL INSTITUTO NACIONAL DE MEDICINA LEGAL Y CIENCIAS FORENSES  NACIONAL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</si>
  <si>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</si>
  <si>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</si>
  <si>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</si>
  <si>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FORTALECIMIENTO DE LA PLANEACIÓN ESTRATÉGICA Y DEL SISTEMA INTEGRADO DE GESTIÓN EN EL INSTITUTO NACIONAL DE MEDICINA LEGAL Y CIENCIAS FORENSES  NACIONAL</t>
  </si>
  <si>
    <t>REHABILITACIÓN ESTRUCTURAL SEDE CENTRAL  BOGOTÁ</t>
  </si>
  <si>
    <t>MEJORAMIENTO DEL PARQUE AUTOMOTOR DEL INSTITUTO NACIONAL DE MEDICINA LEGAL Y CIENCIAS FORENSES A NIVEL  NACIONAL</t>
  </si>
  <si>
    <t>MEJORAMIENTO Y MANTENIMIENTO DE EDIFICIOS SEDES DEL INSTITUTO NACIONAL DE MEDICINA LEGAL Y CIENCIAS FORENSES  NACIONAL</t>
  </si>
  <si>
    <t>DESARROLLO DE LA GESTIÓN AMBIENTAL INTEGRAL EN LAS SEDES DEL INSTITUTO NACIONAL DE MEDICINA LEGAL Y CIENCIAS FORENSES  NACIONAL</t>
  </si>
  <si>
    <t>EFECTIVIDAD DE LA INVESTIGACION PENAL Y TECNICO CIENTIFICA</t>
  </si>
  <si>
    <t>FORTALECIMIENTO DE LA GESTION Y DIRECCION  DEL SECTOR  FISCALIA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</si>
  <si>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</si>
  <si>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</si>
  <si>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</si>
  <si>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A ENTIDADES DE GOBIERNO</t>
  </si>
  <si>
    <t>PRESTACIONES SOCIALES RELACIONADAS CON EL EMPLEO</t>
  </si>
  <si>
    <t>TOTAL GASTOS POR TRIBUTOS MULTAS SANCIONES E INTERESES DE MORA</t>
  </si>
  <si>
    <t xml:space="preserve">AUXILIO DE CESANTÍAS </t>
  </si>
  <si>
    <t>CONSTRUCCIÓN Y DOTACIÓN SEDE MEDICINA LEGAL REGIONAL ORIENTE  SOACHA</t>
  </si>
  <si>
    <t>MAQUINARIA PARA USO GENERAL</t>
  </si>
  <si>
    <t>MAQUINARIA PARA USOS ESPECIALES</t>
  </si>
  <si>
    <t>PRODUCTOS DE LA MOLINERIA, ALMIDONES Y PRODUCTOS DERIVADOS DEL ALMIDON: OTROS PRODUCTOS ALIMENTICIOS</t>
  </si>
  <si>
    <t>DOTACIÓN (PRENDAS DE VESTIR Y CALZADO)</t>
  </si>
  <si>
    <t>PRODUCTOS DE MADERA, CORCHO, CESTERÍA Y ESPARTERÍA</t>
  </si>
  <si>
    <t>PASTA O PULPA, PAPEL Y PRODUCTOS DE PAPEL; IMPRESOS Y ARTÍCULOS RELACIONADOS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</si>
  <si>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</si>
  <si>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</si>
  <si>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</si>
  <si>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</si>
  <si>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</si>
  <si>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</si>
  <si>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</si>
  <si>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</si>
  <si>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</si>
  <si>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</si>
  <si>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EQUIPO Y APARATOS DE RADIO, TELEVISIÓN Y COMUNICACIONES</t>
  </si>
  <si>
    <t>APARATOS MEDICOS, INSTRUMENTOS OPTICOS Y DE PRECISION, RELOJES</t>
  </si>
  <si>
    <t>SERVICIOS DE CONSTRUCCIÓN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</si>
  <si>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</si>
  <si>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</si>
  <si>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</si>
  <si>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</si>
  <si>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</si>
  <si>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</si>
  <si>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JURÍDICOS Y CONTABLES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</si>
  <si>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</si>
  <si>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</si>
  <si>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</si>
  <si>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SERVICIOS PARA EL CUIDADO DE LA SALUD HUMANA Y SERVICIOS SOCIALES</t>
  </si>
  <si>
    <t>SERVICIOS DE ALCANTARILLADO, RECOLECCIÓN, TRATAMIENTO Y DISPOSICIÓN DE DESECHOS Y OTROS SERVICIOS DE SANEAMIENTO AMBIENTAL</t>
  </si>
  <si>
    <t>CONTRIBUCIONES</t>
  </si>
  <si>
    <t>SERVICIOS DE FABRICACIÓN DE INSUMOS FÍSICOS QUE SON PROPIEDAD DE OTROS</t>
  </si>
  <si>
    <t>VACACIONES</t>
  </si>
  <si>
    <t>PRESTACIONES PARA CUBRIR RIESGOS SOCIALES</t>
  </si>
  <si>
    <t>MUEBLES, INSTRUMENTOS MUSICALES, ARTÍCULOS DE DEPORTE Y ANTIGÜEDADES</t>
  </si>
  <si>
    <t>HILADOS E HILOS; TEJIDOS DE FIBRAS TEXTILES INCLUSO AFELPADOS</t>
  </si>
  <si>
    <t>APARATOS MÉDICOS, INSTRUMENTOS ÓPTICOS Y DE PRECISIÓN, RELOJES</t>
  </si>
  <si>
    <t>FORTALECIMIENTO DEL INSTITUTO NACIONAL DE MEDICINA LEGAL Y CIENCIAS FORENSES EN ATENCIÓN A LOS RETOS DEL POSCONFLICTO A NIVEL  NACIONAL</t>
  </si>
  <si>
    <t>RECONSTRUCCIÓN Y DOTACIÓN SEDE MEDICINA LEGAL REGIONAL NOR ORIENTE  CÚCUTA</t>
  </si>
  <si>
    <t>CONSTRUCCIÓN Y DOTACIÓN SEDE MEDICINA LEGAL SECCIONAL QUIBDO</t>
  </si>
  <si>
    <t>EFECTIVIDAD DE LA INVESTIGACION PEANAL Y TECNICO CIENTIFICA</t>
  </si>
  <si>
    <t>OTRAS TRANSFERENCIAS - PREVIO CONCEPTO DGPPN</t>
  </si>
  <si>
    <t>Elaboro: Martha C. Florez Giraldo. - Grupo Nacional de Gestión Presupuestal</t>
  </si>
  <si>
    <t>SERVICIOS PROFESIONALES, CIENTÍFICOS Y TÉCNICOS (EXCEPTO LOS SERVICIOS DE INVESTIGACION, URBANISMO, JURÍDICOS Y DE CONTABILIDAD)</t>
  </si>
  <si>
    <t>SERVICIOS RECREATIVOS, CULTURALES Y DEPORTIVOS</t>
  </si>
  <si>
    <t xml:space="preserve">Reviso: Cesar Augusto acuña Reyes-Coordinador- Grupo Nacional de Gestión Presupuestal </t>
  </si>
  <si>
    <t>20110c</t>
  </si>
  <si>
    <t>20111d</t>
  </si>
  <si>
    <t>20109c</t>
  </si>
  <si>
    <t>20113a</t>
  </si>
  <si>
    <t>53105b</t>
  </si>
  <si>
    <t>SERVICIOS DE ARRENDAMIENTO O ALQUILER SIN OPERARIO</t>
  </si>
  <si>
    <t>SERVICIOS DE ALQUILER DE VEHÍCULOS DE TRANSPORTE CON OPERARIO</t>
  </si>
  <si>
    <t>066</t>
  </si>
  <si>
    <t>CONGRESO DE MEDICINA LEGAL Y CIENCIAS FORENSES</t>
  </si>
  <si>
    <t>Fecha: Febrero 06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</si>
</sst>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</numFmts>
  <fonts count="23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b/>
      <sz val="7"/>
      <name val="Arial Narrow"/>
      <family val="2"/>
    </font>
    <font>
      <sz val="5"/>
      <name val="Arial Narrow"/>
      <family val="2"/>
    </font>
    <font>
      <b/>
      <sz val="5"/>
      <name val="Arial Narrow"/>
      <family val="2"/>
    </font>
    <font>
      <sz val="8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b/>
      <sz val="8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</borders>
  <cellStyleXfs count="5">
    <xf numFmtId="0" fontId="0" fillId="0" borderId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9" fontId="15" fillId="0" borderId="0" applyFont="0" applyFill="0" applyBorder="0" applyAlignment="0" applyProtection="0"/>
  </cellStyleXfs>
  <cellXfs count="119">
    <xf numFmtId="0" fontId="0" fillId="0" borderId="0" xfId="0"/>
    <xf numFmtId="0" fontId="1" fillId="0" borderId="0" xfId="0" applyFont="1" applyFill="1" applyBorder="1"/>
    <xf numFmtId="164" fontId="1" fillId="0" borderId="0" xfId="1" applyFont="1" applyFill="1" applyBorder="1"/>
    <xf numFmtId="164" fontId="16" fillId="3" borderId="1" xfId="1" applyFont="1" applyFill="1" applyBorder="1" applyAlignment="1">
      <alignment horizontal="right" vertical="center" wrapText="1" readingOrder="1"/>
    </xf>
    <xf numFmtId="0" fontId="4" fillId="0" borderId="0" xfId="0" applyFont="1" applyFill="1" applyBorder="1"/>
    <xf numFmtId="0" fontId="5" fillId="0" borderId="0" xfId="0" applyFont="1" applyFill="1" applyBorder="1"/>
    <xf numFmtId="0" fontId="1" fillId="4" borderId="0" xfId="0" applyFont="1" applyFill="1" applyBorder="1"/>
    <xf numFmtId="0" fontId="17" fillId="4" borderId="1" xfId="0" applyNumberFormat="1" applyFont="1" applyFill="1" applyBorder="1" applyAlignment="1">
      <alignment horizontal="center" vertical="center" wrapText="1" readingOrder="1"/>
    </xf>
    <xf numFmtId="0" fontId="18" fillId="4" borderId="1" xfId="0" applyNumberFormat="1" applyFont="1" applyFill="1" applyBorder="1" applyAlignment="1">
      <alignment horizontal="center" vertical="center" wrapText="1" readingOrder="1"/>
    </xf>
    <xf numFmtId="164" fontId="17" fillId="4" borderId="1" xfId="1" applyFont="1" applyFill="1" applyBorder="1" applyAlignment="1">
      <alignment horizontal="right" vertical="center" wrapText="1" readingOrder="1"/>
    </xf>
    <xf numFmtId="164" fontId="17" fillId="4" borderId="2" xfId="1" applyFont="1" applyFill="1" applyBorder="1" applyAlignment="1">
      <alignment horizontal="right" vertical="center" wrapText="1" readingOrder="1"/>
    </xf>
    <xf numFmtId="0" fontId="19" fillId="4" borderId="1" xfId="0" applyNumberFormat="1" applyFont="1" applyFill="1" applyBorder="1" applyAlignment="1">
      <alignment horizontal="center" vertical="center" wrapText="1" readingOrder="1"/>
    </xf>
    <xf numFmtId="0" fontId="19" fillId="4" borderId="1" xfId="0" applyNumberFormat="1" applyFont="1" applyFill="1" applyBorder="1" applyAlignment="1">
      <alignment vertical="center" wrapText="1" readingOrder="1"/>
    </xf>
    <xf numFmtId="0" fontId="20" fillId="4" borderId="1" xfId="0" applyNumberFormat="1" applyFont="1" applyFill="1" applyBorder="1" applyAlignment="1">
      <alignment horizontal="center" vertical="center" wrapText="1" readingOrder="1"/>
    </xf>
    <xf numFmtId="164" fontId="19" fillId="4" borderId="1" xfId="1" applyFont="1" applyFill="1" applyBorder="1" applyAlignment="1">
      <alignment horizontal="right" vertical="center" wrapText="1" readingOrder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165" fontId="6" fillId="0" borderId="0" xfId="1" applyNumberFormat="1" applyFont="1" applyAlignment="1">
      <alignment vertical="top"/>
    </xf>
    <xf numFmtId="164" fontId="6" fillId="0" borderId="0" xfId="1" applyFont="1" applyAlignment="1">
      <alignment horizontal="center" vertical="top"/>
    </xf>
    <xf numFmtId="164" fontId="6" fillId="0" borderId="0" xfId="1" applyFont="1" applyAlignment="1">
      <alignment vertical="top" wrapText="1"/>
    </xf>
    <xf numFmtId="164" fontId="6" fillId="0" borderId="0" xfId="1" applyFont="1" applyAlignment="1">
      <alignment vertical="top"/>
    </xf>
    <xf numFmtId="164" fontId="19" fillId="4" borderId="2" xfId="1" applyFont="1" applyFill="1" applyBorder="1" applyAlignment="1">
      <alignment horizontal="right" vertical="center" wrapText="1" readingOrder="1"/>
    </xf>
    <xf numFmtId="0" fontId="17" fillId="4" borderId="1" xfId="0" applyNumberFormat="1" applyFont="1" applyFill="1" applyBorder="1" applyAlignment="1">
      <alignment vertical="center" wrapText="1" readingOrder="1"/>
    </xf>
    <xf numFmtId="164" fontId="7" fillId="4" borderId="1" xfId="1" applyFont="1" applyFill="1" applyBorder="1" applyAlignment="1">
      <alignment horizontal="right" vertical="center" wrapText="1" readingOrder="1"/>
    </xf>
    <xf numFmtId="10" fontId="17" fillId="4" borderId="1" xfId="4" applyNumberFormat="1" applyFont="1" applyFill="1" applyBorder="1" applyAlignment="1">
      <alignment horizontal="right" vertical="center" wrapText="1" readingOrder="1"/>
    </xf>
    <xf numFmtId="10" fontId="19" fillId="4" borderId="1" xfId="4" applyNumberFormat="1" applyFont="1" applyFill="1" applyBorder="1" applyAlignment="1">
      <alignment horizontal="right" vertical="center" wrapText="1" readingOrder="1"/>
    </xf>
    <xf numFmtId="164" fontId="8" fillId="4" borderId="1" xfId="1" applyFont="1" applyFill="1" applyBorder="1" applyAlignment="1">
      <alignment horizontal="right" vertical="center" wrapText="1" readingOrder="1"/>
    </xf>
    <xf numFmtId="0" fontId="6" fillId="4" borderId="0" xfId="0" applyFont="1" applyFill="1" applyAlignment="1">
      <alignment vertical="top"/>
    </xf>
    <xf numFmtId="164" fontId="1" fillId="4" borderId="0" xfId="1" applyFont="1" applyFill="1" applyBorder="1"/>
    <xf numFmtId="164" fontId="21" fillId="4" borderId="0" xfId="1" applyFont="1" applyFill="1" applyAlignment="1">
      <alignment vertical="top"/>
    </xf>
    <xf numFmtId="164" fontId="6" fillId="4" borderId="0" xfId="1" applyFont="1" applyFill="1" applyAlignment="1">
      <alignment vertical="top"/>
    </xf>
    <xf numFmtId="164" fontId="1" fillId="0" borderId="0" xfId="0" applyNumberFormat="1" applyFont="1" applyFill="1" applyBorder="1"/>
    <xf numFmtId="164" fontId="7" fillId="4" borderId="2" xfId="1" applyFont="1" applyFill="1" applyBorder="1" applyAlignment="1">
      <alignment horizontal="right" vertical="center" wrapText="1" readingOrder="1"/>
    </xf>
    <xf numFmtId="0" fontId="19" fillId="4" borderId="4" xfId="0" applyNumberFormat="1" applyFont="1" applyFill="1" applyBorder="1" applyAlignment="1">
      <alignment horizontal="center" vertical="center" wrapText="1" readingOrder="1"/>
    </xf>
    <xf numFmtId="0" fontId="19" fillId="4" borderId="4" xfId="0" applyNumberFormat="1" applyFont="1" applyFill="1" applyBorder="1" applyAlignment="1">
      <alignment vertical="center" wrapText="1" readingOrder="1"/>
    </xf>
    <xf numFmtId="0" fontId="20" fillId="4" borderId="4" xfId="0" applyNumberFormat="1" applyFont="1" applyFill="1" applyBorder="1" applyAlignment="1">
      <alignment horizontal="center" vertical="center" wrapText="1" readingOrder="1"/>
    </xf>
    <xf numFmtId="164" fontId="19" fillId="4" borderId="4" xfId="1" applyFont="1" applyFill="1" applyBorder="1" applyAlignment="1">
      <alignment horizontal="right" vertical="center" wrapText="1" readingOrder="1"/>
    </xf>
    <xf numFmtId="10" fontId="19" fillId="4" borderId="4" xfId="4" applyNumberFormat="1" applyFont="1" applyFill="1" applyBorder="1" applyAlignment="1">
      <alignment horizontal="right" vertical="center" wrapText="1" readingOrder="1"/>
    </xf>
    <xf numFmtId="164" fontId="19" fillId="4" borderId="5" xfId="1" applyFont="1" applyFill="1" applyBorder="1" applyAlignment="1">
      <alignment horizontal="right" vertical="center" wrapText="1" readingOrder="1"/>
    </xf>
    <xf numFmtId="164" fontId="9" fillId="5" borderId="6" xfId="1" applyFont="1" applyFill="1" applyBorder="1" applyAlignment="1">
      <alignment horizontal="right" vertical="center" wrapText="1" readingOrder="1"/>
    </xf>
    <xf numFmtId="164" fontId="9" fillId="5" borderId="7" xfId="1" applyFont="1" applyFill="1" applyBorder="1" applyAlignment="1">
      <alignment horizontal="right" vertical="center" wrapText="1" readingOrder="1"/>
    </xf>
    <xf numFmtId="10" fontId="9" fillId="5" borderId="8" xfId="4" applyNumberFormat="1" applyFont="1" applyFill="1" applyBorder="1" applyAlignment="1">
      <alignment horizontal="right" vertical="center" wrapText="1" readingOrder="1"/>
    </xf>
    <xf numFmtId="10" fontId="9" fillId="5" borderId="1" xfId="4" applyNumberFormat="1" applyFont="1" applyFill="1" applyBorder="1" applyAlignment="1">
      <alignment horizontal="right" vertical="center" wrapText="1" readingOrder="1"/>
    </xf>
    <xf numFmtId="164" fontId="8" fillId="0" borderId="1" xfId="1" applyFont="1" applyFill="1" applyBorder="1" applyAlignment="1">
      <alignment horizontal="right" vertical="center" wrapText="1" readingOrder="1"/>
    </xf>
    <xf numFmtId="164" fontId="6" fillId="4" borderId="0" xfId="0" applyNumberFormat="1" applyFont="1" applyFill="1" applyAlignment="1">
      <alignment vertical="top"/>
    </xf>
    <xf numFmtId="164" fontId="5" fillId="0" borderId="0" xfId="0" applyNumberFormat="1" applyFont="1" applyFill="1" applyBorder="1"/>
    <xf numFmtId="0" fontId="2" fillId="4" borderId="0" xfId="0" applyFont="1" applyFill="1" applyBorder="1"/>
    <xf numFmtId="164" fontId="7" fillId="0" borderId="1" xfId="1" applyFont="1" applyFill="1" applyBorder="1" applyAlignment="1">
      <alignment horizontal="right" vertical="center" wrapText="1" readingOrder="1"/>
    </xf>
    <xf numFmtId="0" fontId="22" fillId="0" borderId="1" xfId="0" applyNumberFormat="1" applyFont="1" applyFill="1" applyBorder="1" applyAlignment="1">
      <alignment horizontal="center" vertical="center" wrapText="1" readingOrder="1"/>
    </xf>
    <xf numFmtId="10" fontId="19" fillId="4" borderId="1" xfId="1" applyNumberFormat="1" applyFont="1" applyFill="1" applyBorder="1" applyAlignment="1">
      <alignment horizontal="right" vertical="center" wrapText="1" readingOrder="1"/>
    </xf>
    <xf numFmtId="164" fontId="8" fillId="4" borderId="2" xfId="1" applyFont="1" applyFill="1" applyBorder="1" applyAlignment="1">
      <alignment horizontal="right" vertical="center" wrapText="1" readingOrder="1"/>
    </xf>
    <xf numFmtId="164" fontId="9" fillId="5" borderId="9" xfId="1" applyFont="1" applyFill="1" applyBorder="1" applyAlignment="1">
      <alignment horizontal="right" vertical="center" wrapText="1" readingOrder="1"/>
    </xf>
    <xf numFmtId="164" fontId="9" fillId="5" borderId="10" xfId="1" applyFont="1" applyFill="1" applyBorder="1" applyAlignment="1">
      <alignment horizontal="right" vertical="center" wrapText="1" readingOrder="1"/>
    </xf>
    <xf numFmtId="0" fontId="17" fillId="4" borderId="0" xfId="0" applyNumberFormat="1" applyFont="1" applyFill="1" applyBorder="1" applyAlignment="1">
      <alignment vertical="center" wrapText="1" readingOrder="1"/>
    </xf>
    <xf numFmtId="0" fontId="17" fillId="4" borderId="11" xfId="0" applyNumberFormat="1" applyFont="1" applyFill="1" applyBorder="1" applyAlignment="1">
      <alignment vertical="center" wrapText="1" readingOrder="1"/>
    </xf>
    <xf numFmtId="0" fontId="17" fillId="0" borderId="1" xfId="0" applyNumberFormat="1" applyFont="1" applyFill="1" applyBorder="1" applyAlignment="1">
      <alignment horizontal="center" vertical="center" wrapText="1" readingOrder="1"/>
    </xf>
    <xf numFmtId="0" fontId="17" fillId="0" borderId="1" xfId="0" applyNumberFormat="1" applyFont="1" applyFill="1" applyBorder="1" applyAlignment="1">
      <alignment vertical="center" wrapText="1" readingOrder="1"/>
    </xf>
    <xf numFmtId="0" fontId="18" fillId="0" borderId="1" xfId="0" applyNumberFormat="1" applyFont="1" applyFill="1" applyBorder="1" applyAlignment="1">
      <alignment horizontal="center" vertical="center" wrapText="1" readingOrder="1"/>
    </xf>
    <xf numFmtId="164" fontId="17" fillId="0" borderId="1" xfId="1" applyFont="1" applyFill="1" applyBorder="1" applyAlignment="1">
      <alignment horizontal="right" vertical="center" wrapText="1" readingOrder="1"/>
    </xf>
    <xf numFmtId="164" fontId="17" fillId="0" borderId="2" xfId="1" applyFont="1" applyFill="1" applyBorder="1" applyAlignment="1">
      <alignment horizontal="right" vertical="center" wrapText="1" readingOrder="1"/>
    </xf>
    <xf numFmtId="164" fontId="6" fillId="0" borderId="0" xfId="0" applyNumberFormat="1" applyFont="1" applyAlignment="1">
      <alignment vertical="top"/>
    </xf>
    <xf numFmtId="0" fontId="10" fillId="2" borderId="12" xfId="2" applyFont="1" applyFill="1" applyBorder="1" applyAlignment="1">
      <alignment horizontal="center" vertical="center" wrapText="1"/>
    </xf>
    <xf numFmtId="10" fontId="7" fillId="4" borderId="1" xfId="4" applyNumberFormat="1" applyFont="1" applyFill="1" applyBorder="1" applyAlignment="1">
      <alignment horizontal="right" vertical="center" wrapText="1" readingOrder="1"/>
    </xf>
    <xf numFmtId="0" fontId="11" fillId="4" borderId="1" xfId="0" applyNumberFormat="1" applyFont="1" applyFill="1" applyBorder="1" applyAlignment="1">
      <alignment horizontal="center" vertical="center" wrapText="1" readingOrder="1"/>
    </xf>
    <xf numFmtId="164" fontId="7" fillId="3" borderId="1" xfId="1" applyFont="1" applyFill="1" applyBorder="1" applyAlignment="1">
      <alignment horizontal="right" vertical="center" wrapText="1" readingOrder="1"/>
    </xf>
    <xf numFmtId="49" fontId="17" fillId="4" borderId="1" xfId="0" applyNumberFormat="1" applyFont="1" applyFill="1" applyBorder="1" applyAlignment="1">
      <alignment horizontal="center" vertical="center" wrapText="1" readingOrder="1"/>
    </xf>
    <xf numFmtId="43" fontId="6" fillId="0" borderId="0" xfId="0" applyNumberFormat="1" applyFont="1" applyAlignment="1">
      <alignment vertical="top"/>
    </xf>
    <xf numFmtId="43" fontId="6" fillId="4" borderId="0" xfId="0" applyNumberFormat="1" applyFont="1" applyFill="1" applyAlignment="1">
      <alignment vertical="top"/>
    </xf>
    <xf numFmtId="164" fontId="7" fillId="0" borderId="2" xfId="1" applyFont="1" applyFill="1" applyBorder="1" applyAlignment="1">
      <alignment horizontal="right" vertical="center" wrapText="1" readingOrder="1"/>
    </xf>
    <xf numFmtId="10" fontId="8" fillId="4" borderId="1" xfId="4" applyNumberFormat="1" applyFont="1" applyFill="1" applyBorder="1" applyAlignment="1">
      <alignment horizontal="right" vertical="center" wrapText="1" readingOrder="1"/>
    </xf>
    <xf numFmtId="164" fontId="8" fillId="0" borderId="2" xfId="1" applyFont="1" applyFill="1" applyBorder="1" applyAlignment="1">
      <alignment horizontal="right" vertical="center" wrapText="1" readingOrder="1"/>
    </xf>
    <xf numFmtId="49" fontId="19" fillId="4" borderId="1" xfId="0" applyNumberFormat="1" applyFont="1" applyFill="1" applyBorder="1" applyAlignment="1">
      <alignment horizontal="center" vertical="center" wrapText="1" readingOrder="1"/>
    </xf>
    <xf numFmtId="164" fontId="7" fillId="5" borderId="1" xfId="1" applyFont="1" applyFill="1" applyBorder="1" applyAlignment="1">
      <alignment horizontal="right" vertical="center" wrapText="1" readingOrder="1"/>
    </xf>
    <xf numFmtId="164" fontId="7" fillId="3" borderId="2" xfId="1" applyFont="1" applyFill="1" applyBorder="1" applyAlignment="1">
      <alignment horizontal="right" vertical="center" wrapText="1" readingOrder="1"/>
    </xf>
    <xf numFmtId="10" fontId="7" fillId="5" borderId="1" xfId="4" applyNumberFormat="1" applyFont="1" applyFill="1" applyBorder="1" applyAlignment="1">
      <alignment horizontal="right" vertical="center" wrapText="1" readingOrder="1"/>
    </xf>
    <xf numFmtId="164" fontId="7" fillId="5" borderId="2" xfId="1" applyFont="1" applyFill="1" applyBorder="1" applyAlignment="1">
      <alignment horizontal="right" vertical="center" wrapText="1" readingOrder="1"/>
    </xf>
    <xf numFmtId="10" fontId="7" fillId="3" borderId="1" xfId="4" applyNumberFormat="1" applyFont="1" applyFill="1" applyBorder="1" applyAlignment="1">
      <alignment horizontal="right" vertical="center" wrapText="1" readingOrder="1"/>
    </xf>
    <xf numFmtId="164" fontId="7" fillId="3" borderId="7" xfId="1" applyFont="1" applyFill="1" applyBorder="1" applyAlignment="1">
      <alignment horizontal="right" vertical="center" wrapText="1" readingOrder="1"/>
    </xf>
    <xf numFmtId="164" fontId="7" fillId="3" borderId="9" xfId="1" applyFont="1" applyFill="1" applyBorder="1" applyAlignment="1">
      <alignment horizontal="right" vertical="center" wrapText="1" readingOrder="1"/>
    </xf>
    <xf numFmtId="164" fontId="9" fillId="0" borderId="0" xfId="1" applyFont="1" applyFill="1" applyBorder="1" applyAlignment="1">
      <alignment horizontal="right" vertical="center" wrapText="1" readingOrder="1"/>
    </xf>
    <xf numFmtId="164" fontId="9" fillId="5" borderId="13" xfId="1" applyFont="1" applyFill="1" applyBorder="1" applyAlignment="1">
      <alignment horizontal="right" vertical="center" wrapText="1" readingOrder="1"/>
    </xf>
    <xf numFmtId="164" fontId="9" fillId="5" borderId="14" xfId="1" applyFont="1" applyFill="1" applyBorder="1" applyAlignment="1">
      <alignment horizontal="right" vertical="center" wrapText="1" readingOrder="1"/>
    </xf>
    <xf numFmtId="0" fontId="7" fillId="3" borderId="1" xfId="0" applyNumberFormat="1" applyFont="1" applyFill="1" applyBorder="1" applyAlignment="1">
      <alignment horizontal="center" vertical="center" wrapText="1" readingOrder="1"/>
    </xf>
    <xf numFmtId="0" fontId="10" fillId="3" borderId="1" xfId="2" applyFont="1" applyFill="1" applyBorder="1" applyAlignment="1">
      <alignment horizontal="center" vertical="center" wrapText="1"/>
    </xf>
    <xf numFmtId="0" fontId="12" fillId="3" borderId="1" xfId="0" applyNumberFormat="1" applyFont="1" applyFill="1" applyBorder="1" applyAlignment="1">
      <alignment horizontal="center" vertical="center" wrapText="1" readingOrder="1"/>
    </xf>
    <xf numFmtId="0" fontId="7" fillId="5" borderId="1" xfId="0" applyNumberFormat="1" applyFont="1" applyFill="1" applyBorder="1" applyAlignment="1">
      <alignment horizontal="center" vertical="center" wrapText="1" readingOrder="1"/>
    </xf>
    <xf numFmtId="0" fontId="10" fillId="5" borderId="1" xfId="2" applyFont="1" applyFill="1" applyBorder="1" applyAlignment="1">
      <alignment horizontal="center" vertical="center" wrapText="1"/>
    </xf>
    <xf numFmtId="0" fontId="12" fillId="5" borderId="1" xfId="0" applyNumberFormat="1" applyFont="1" applyFill="1" applyBorder="1" applyAlignment="1">
      <alignment horizontal="center" vertical="center" wrapText="1" readingOrder="1"/>
    </xf>
    <xf numFmtId="0" fontId="10" fillId="2" borderId="15" xfId="2" applyFont="1" applyFill="1" applyBorder="1" applyAlignment="1">
      <alignment horizontal="center" vertical="center" wrapText="1"/>
    </xf>
    <xf numFmtId="43" fontId="19" fillId="4" borderId="1" xfId="1" applyNumberFormat="1" applyFont="1" applyFill="1" applyBorder="1" applyAlignment="1">
      <alignment horizontal="right" vertical="center" wrapText="1" readingOrder="1"/>
    </xf>
    <xf numFmtId="44" fontId="17" fillId="4" borderId="1" xfId="0" applyNumberFormat="1" applyFont="1" applyFill="1" applyBorder="1" applyAlignment="1">
      <alignment horizontal="center" vertical="center" wrapText="1" readingOrder="1"/>
    </xf>
    <xf numFmtId="0" fontId="19" fillId="4" borderId="3" xfId="0" applyFont="1" applyFill="1" applyBorder="1" applyAlignment="1">
      <alignment horizontal="center" vertical="center" wrapText="1" readingOrder="1"/>
    </xf>
    <xf numFmtId="0" fontId="19" fillId="4" borderId="1" xfId="0" applyFont="1" applyFill="1" applyBorder="1" applyAlignment="1">
      <alignment horizontal="center" vertical="center" wrapText="1" readingOrder="1"/>
    </xf>
    <xf numFmtId="0" fontId="17" fillId="4" borderId="3" xfId="0" applyFont="1" applyFill="1" applyBorder="1" applyAlignment="1">
      <alignment horizontal="center" vertical="center" wrapText="1" readingOrder="1"/>
    </xf>
    <xf numFmtId="0" fontId="17" fillId="4" borderId="1" xfId="0" applyFont="1" applyFill="1" applyBorder="1" applyAlignment="1">
      <alignment horizontal="center" vertical="center" wrapText="1" readingOrder="1"/>
    </xf>
    <xf numFmtId="0" fontId="7" fillId="3" borderId="3" xfId="0" applyFont="1" applyFill="1" applyBorder="1" applyAlignment="1">
      <alignment horizontal="center" vertical="center" wrapText="1" readingOrder="1"/>
    </xf>
    <xf numFmtId="0" fontId="7" fillId="3" borderId="1" xfId="0" applyFont="1" applyFill="1" applyBorder="1" applyAlignment="1">
      <alignment horizontal="center" vertical="center" wrapText="1" readingOrder="1"/>
    </xf>
    <xf numFmtId="0" fontId="7" fillId="5" borderId="3" xfId="0" applyFont="1" applyFill="1" applyBorder="1" applyAlignment="1">
      <alignment horizontal="center" vertical="center" wrapText="1" readingOrder="1"/>
    </xf>
    <xf numFmtId="0" fontId="17" fillId="0" borderId="3" xfId="0" applyFont="1" applyBorder="1" applyAlignment="1">
      <alignment horizontal="center" vertical="center" wrapText="1" readingOrder="1"/>
    </xf>
    <xf numFmtId="0" fontId="17" fillId="0" borderId="1" xfId="0" applyFont="1" applyBorder="1" applyAlignment="1">
      <alignment horizontal="center" vertical="center" wrapText="1" readingOrder="1"/>
    </xf>
    <xf numFmtId="0" fontId="19" fillId="0" borderId="3" xfId="0" applyFont="1" applyBorder="1" applyAlignment="1">
      <alignment horizontal="center" vertical="center" wrapText="1" readingOrder="1"/>
    </xf>
    <xf numFmtId="10" fontId="17" fillId="4" borderId="1" xfId="1" applyNumberFormat="1" applyFont="1" applyFill="1" applyBorder="1" applyAlignment="1">
      <alignment horizontal="right" vertical="center" wrapText="1" readingOrder="1"/>
    </xf>
    <xf numFmtId="10" fontId="19" fillId="4" borderId="7" xfId="4" applyNumberFormat="1" applyFont="1" applyFill="1" applyBorder="1" applyAlignment="1">
      <alignment horizontal="right" vertical="center" wrapText="1" readingOrder="1"/>
    </xf>
    <xf numFmtId="0" fontId="9" fillId="3" borderId="19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/>
    </xf>
    <xf numFmtId="0" fontId="10" fillId="2" borderId="25" xfId="2" applyFont="1" applyFill="1" applyBorder="1" applyAlignment="1">
      <alignment horizontal="center" vertical="center" wrapText="1"/>
    </xf>
    <xf numFmtId="0" fontId="10" fillId="2" borderId="26" xfId="2" applyFont="1" applyFill="1" applyBorder="1" applyAlignment="1">
      <alignment horizontal="center" vertical="center" wrapText="1"/>
    </xf>
    <xf numFmtId="0" fontId="9" fillId="5" borderId="22" xfId="2" applyFont="1" applyFill="1" applyBorder="1" applyAlignment="1">
      <alignment horizontal="center" vertical="center" wrapText="1"/>
    </xf>
    <xf numFmtId="0" fontId="9" fillId="5" borderId="23" xfId="2" applyFont="1" applyFill="1" applyBorder="1" applyAlignment="1">
      <alignment horizontal="center" vertical="center" wrapText="1"/>
    </xf>
    <xf numFmtId="0" fontId="9" fillId="5" borderId="24" xfId="2" applyFont="1" applyFill="1" applyBorder="1" applyAlignment="1">
      <alignment horizontal="center" vertical="center" wrapText="1"/>
    </xf>
    <xf numFmtId="0" fontId="10" fillId="3" borderId="16" xfId="2" applyFont="1" applyFill="1" applyBorder="1" applyAlignment="1">
      <alignment horizontal="center" vertical="center" wrapText="1"/>
    </xf>
    <xf numFmtId="0" fontId="10" fillId="3" borderId="17" xfId="2" applyFont="1" applyFill="1" applyBorder="1" applyAlignment="1">
      <alignment horizontal="center" vertical="center" wrapText="1"/>
    </xf>
    <xf numFmtId="0" fontId="10" fillId="3" borderId="18" xfId="2" applyFont="1" applyFill="1" applyBorder="1" applyAlignment="1">
      <alignment horizontal="center" vertical="center" wrapText="1"/>
    </xf>
    <xf numFmtId="0" fontId="9" fillId="5" borderId="16" xfId="2" applyFont="1" applyFill="1" applyBorder="1" applyAlignment="1">
      <alignment horizontal="center" vertical="center" wrapText="1"/>
    </xf>
    <xf numFmtId="0" fontId="9" fillId="5" borderId="17" xfId="2" applyFont="1" applyFill="1" applyBorder="1" applyAlignment="1">
      <alignment horizontal="center" vertical="center" wrapText="1"/>
    </xf>
    <xf numFmtId="0" fontId="9" fillId="5" borderId="18" xfId="2" applyFont="1" applyFill="1" applyBorder="1" applyAlignment="1">
      <alignment horizontal="center" vertical="center" wrapText="1"/>
    </xf>
    <xf numFmtId="43" fontId="1" fillId="0" borderId="0" xfId="0" applyNumberFormat="1" applyFont="1" applyFill="1" applyBorder="1"/>
  </cellXfs>
  <cellStyles count="5">
    <cellStyle name="Millares" xfId="1" builtinId="3"/>
    <cellStyle name="Normal" xfId="0" builtinId="0"/>
    <cellStyle name="Normal 2" xfId="2" xr:uid="{00000000-0005-0000-0000-000002000000}"/>
    <cellStyle name="Normal 3 2" xfId="3" xr:uid="{00000000-0005-0000-0000-000003000000}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sar.acuna/Downloads/DECRETO%2031%20DE%20ENER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EPG034_EjecucionPresupuesta"/>
    </sheetNames>
    <sheetDataSet>
      <sheetData sheetId="0">
        <row r="39">
          <cell r="Q39">
            <v>430691975679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56"/>
  <sheetViews>
    <sheetView showGridLines="0" tabSelected="1" zoomScale="160" zoomScaleNormal="160" workbookViewId="0">
      <pane xSplit="9" ySplit="2" topLeftCell="J156" activePane="bottomRight" state="frozen"/>
      <selection pane="topRight" activeCell="J1" sqref="J1"/>
      <selection pane="bottomLeft" activeCell="A3" sqref="A3"/>
      <selection pane="bottomRight" activeCell="G125" sqref="G125"/>
    </sheetView>
  </sheetViews>
  <sheetFormatPr baseColWidth="10" defaultRowHeight="15" x14ac:dyDescent="0.25"/>
  <cols>
    <col min="1" max="1" width="3.140625" style="1" customWidth="1"/>
    <col min="2" max="2" width="2.85546875" style="1" customWidth="1"/>
    <col min="3" max="5" width="3.5703125" style="1" customWidth="1"/>
    <col min="6" max="6" width="3" style="1" customWidth="1"/>
    <col min="7" max="7" width="20.28515625" style="1" customWidth="1"/>
    <col min="8" max="8" width="5.28515625" style="1" customWidth="1"/>
    <col min="9" max="9" width="3.42578125" style="1" bestFit="1" customWidth="1"/>
    <col min="10" max="10" width="13.140625" style="2" customWidth="1"/>
    <col min="11" max="11" width="14.7109375" style="2" bestFit="1" customWidth="1"/>
    <col min="12" max="12" width="14.140625" style="29" customWidth="1"/>
    <col min="13" max="13" width="14.85546875" style="2" customWidth="1"/>
    <col min="14" max="14" width="14.5703125" style="29" customWidth="1"/>
    <col min="15" max="15" width="7.140625" style="2" customWidth="1"/>
    <col min="16" max="16" width="14" style="2" customWidth="1"/>
    <col min="17" max="17" width="13.85546875" style="2" customWidth="1"/>
    <col min="18" max="18" width="19.28515625" style="1" bestFit="1" customWidth="1"/>
    <col min="19" max="19" width="16.140625" style="1" bestFit="1" customWidth="1"/>
    <col min="20" max="16384" width="11.42578125" style="1"/>
  </cols>
  <sheetData>
    <row r="1" spans="1:17" ht="18.75" customHeight="1" thickBot="1" x14ac:dyDescent="0.3">
      <c r="A1" s="107"/>
      <c r="B1" s="107"/>
      <c r="C1" s="107"/>
      <c r="D1" s="107"/>
      <c r="E1" s="107"/>
      <c r="F1" s="108"/>
      <c r="G1" s="89" t="s">
        <v>1</v>
      </c>
      <c r="H1" s="89" t="s">
        <v>2</v>
      </c>
      <c r="I1" s="89" t="s">
        <v>3</v>
      </c>
      <c r="J1" s="89" t="s">
        <v>34</v>
      </c>
      <c r="K1" s="89" t="s">
        <v>35</v>
      </c>
      <c r="L1" s="89" t="s">
        <v>21</v>
      </c>
      <c r="M1" s="89" t="s">
        <v>22</v>
      </c>
      <c r="N1" s="89" t="s">
        <v>23</v>
      </c>
      <c r="O1" s="89" t="s">
        <v>25</v>
      </c>
      <c r="P1" s="89" t="s">
        <v>24</v>
      </c>
      <c r="Q1" s="62" t="s">
        <v>27</v>
      </c>
    </row>
    <row r="2" spans="1:17" s="4" customFormat="1" ht="14.25" customHeight="1" thickTop="1" thickBot="1" x14ac:dyDescent="0.3">
      <c r="A2" s="104" t="s">
        <v>93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</row>
    <row r="3" spans="1:17" s="6" customFormat="1" ht="17.25" customHeight="1" x14ac:dyDescent="0.25">
      <c r="A3" s="11" t="s">
        <v>4</v>
      </c>
      <c r="B3" s="72" t="s">
        <v>36</v>
      </c>
      <c r="C3" s="11" t="s">
        <v>36</v>
      </c>
      <c r="D3" s="34"/>
      <c r="E3" s="34"/>
      <c r="F3" s="34"/>
      <c r="G3" s="35" t="s">
        <v>72</v>
      </c>
      <c r="H3" s="34" t="s">
        <v>6</v>
      </c>
      <c r="I3" s="36">
        <v>10</v>
      </c>
      <c r="J3" s="37">
        <f>J4+J18+J26</f>
        <v>273375100000</v>
      </c>
      <c r="K3" s="37">
        <f>K4+K18+K26</f>
        <v>0</v>
      </c>
      <c r="L3" s="37">
        <f>L4+L18+L26</f>
        <v>18570437495</v>
      </c>
      <c r="M3" s="37">
        <f>M4+M18+M26</f>
        <v>254804662505</v>
      </c>
      <c r="N3" s="37">
        <f>N4+N18+N26</f>
        <v>18570437495</v>
      </c>
      <c r="O3" s="38">
        <f>IF(N3&gt;1,N3/(J3-K3),0)</f>
        <v>6.7930244908918191E-2</v>
      </c>
      <c r="P3" s="37">
        <f>P4+P18+P26</f>
        <v>15395337262</v>
      </c>
      <c r="Q3" s="39">
        <f>Q4+Q18+Q26</f>
        <v>15376083942</v>
      </c>
    </row>
    <row r="4" spans="1:17" s="6" customFormat="1" ht="16.5" customHeight="1" x14ac:dyDescent="0.25">
      <c r="A4" s="11" t="s">
        <v>4</v>
      </c>
      <c r="B4" s="72" t="s">
        <v>36</v>
      </c>
      <c r="C4" s="11" t="s">
        <v>36</v>
      </c>
      <c r="D4" s="11" t="s">
        <v>36</v>
      </c>
      <c r="E4" s="7"/>
      <c r="F4" s="7"/>
      <c r="G4" s="12" t="s">
        <v>40</v>
      </c>
      <c r="H4" s="11" t="s">
        <v>6</v>
      </c>
      <c r="I4" s="13" t="s">
        <v>7</v>
      </c>
      <c r="J4" s="24">
        <f>SUM(J5:J17)</f>
        <v>185612500000</v>
      </c>
      <c r="K4" s="24">
        <f>SUM(K5:K17)</f>
        <v>0</v>
      </c>
      <c r="L4" s="24">
        <f>SUM(L5:L17)</f>
        <v>10625260333</v>
      </c>
      <c r="M4" s="14">
        <f>SUM(M5:M17)</f>
        <v>174987239667</v>
      </c>
      <c r="N4" s="24">
        <f>SUM(N5:N17)</f>
        <v>10625260333</v>
      </c>
      <c r="O4" s="103">
        <f>IF(N4&gt;1,N4/(J4-K4),0)</f>
        <v>5.7244314542393426E-2</v>
      </c>
      <c r="P4" s="14">
        <f>SUM(P5:P17)</f>
        <v>10625260333</v>
      </c>
      <c r="Q4" s="33">
        <f>SUM(Q5:Q17)</f>
        <v>10625260333</v>
      </c>
    </row>
    <row r="5" spans="1:17" s="6" customFormat="1" ht="15" customHeight="1" x14ac:dyDescent="0.25">
      <c r="A5" s="7" t="s">
        <v>4</v>
      </c>
      <c r="B5" s="66" t="s">
        <v>36</v>
      </c>
      <c r="C5" s="7" t="s">
        <v>36</v>
      </c>
      <c r="D5" s="7" t="s">
        <v>36</v>
      </c>
      <c r="E5" s="7" t="s">
        <v>37</v>
      </c>
      <c r="F5" s="7" t="s">
        <v>37</v>
      </c>
      <c r="G5" s="23" t="s">
        <v>38</v>
      </c>
      <c r="H5" s="7" t="s">
        <v>6</v>
      </c>
      <c r="I5" s="8">
        <v>10</v>
      </c>
      <c r="J5" s="9">
        <v>132596545204</v>
      </c>
      <c r="K5" s="9">
        <v>0</v>
      </c>
      <c r="L5" s="9">
        <v>9060023453</v>
      </c>
      <c r="M5" s="9">
        <f>+J5-L5-K5</f>
        <v>123536521751</v>
      </c>
      <c r="N5" s="9">
        <v>9060023453</v>
      </c>
      <c r="O5" s="25">
        <f>IF(N5&gt;1,N5/(J5-K5),0)</f>
        <v>6.8327748955005874E-2</v>
      </c>
      <c r="P5" s="9">
        <v>9060023453</v>
      </c>
      <c r="Q5" s="10">
        <v>9060023453</v>
      </c>
    </row>
    <row r="6" spans="1:17" s="6" customFormat="1" ht="15" customHeight="1" x14ac:dyDescent="0.25">
      <c r="A6" s="7" t="s">
        <v>4</v>
      </c>
      <c r="B6" s="66" t="s">
        <v>36</v>
      </c>
      <c r="C6" s="7" t="s">
        <v>36</v>
      </c>
      <c r="D6" s="7" t="s">
        <v>36</v>
      </c>
      <c r="E6" s="7" t="s">
        <v>37</v>
      </c>
      <c r="F6" s="7" t="s">
        <v>39</v>
      </c>
      <c r="G6" s="23" t="s">
        <v>56</v>
      </c>
      <c r="H6" s="7" t="s">
        <v>6</v>
      </c>
      <c r="I6" s="8">
        <v>10</v>
      </c>
      <c r="J6" s="9">
        <v>2792215146</v>
      </c>
      <c r="K6" s="9">
        <v>0</v>
      </c>
      <c r="L6" s="9">
        <v>198186390</v>
      </c>
      <c r="M6" s="9">
        <f t="shared" ref="M6:M17" si="0">+J6-L6-K6</f>
        <v>2594028756</v>
      </c>
      <c r="N6" s="9">
        <v>198186390</v>
      </c>
      <c r="O6" s="25">
        <f t="shared" ref="O6:O17" si="1">IF(N6&gt;1,N6/(J6-K6),0)</f>
        <v>7.0978194600768055E-2</v>
      </c>
      <c r="P6" s="9">
        <v>198186390</v>
      </c>
      <c r="Q6" s="10">
        <v>198186390</v>
      </c>
    </row>
    <row r="7" spans="1:17" s="6" customFormat="1" ht="16.5" customHeight="1" x14ac:dyDescent="0.25">
      <c r="A7" s="7" t="s">
        <v>4</v>
      </c>
      <c r="B7" s="66" t="s">
        <v>36</v>
      </c>
      <c r="C7" s="7" t="s">
        <v>36</v>
      </c>
      <c r="D7" s="7" t="s">
        <v>36</v>
      </c>
      <c r="E7" s="7" t="s">
        <v>37</v>
      </c>
      <c r="F7" s="7" t="s">
        <v>41</v>
      </c>
      <c r="G7" s="23" t="s">
        <v>57</v>
      </c>
      <c r="H7" s="7" t="s">
        <v>6</v>
      </c>
      <c r="I7" s="8">
        <v>10</v>
      </c>
      <c r="J7" s="9">
        <v>1623352427</v>
      </c>
      <c r="K7" s="9">
        <v>0</v>
      </c>
      <c r="L7" s="9">
        <v>99886878</v>
      </c>
      <c r="M7" s="9">
        <f t="shared" si="0"/>
        <v>1523465549</v>
      </c>
      <c r="N7" s="9">
        <v>99886878</v>
      </c>
      <c r="O7" s="25">
        <f t="shared" si="1"/>
        <v>6.1531233969073312E-2</v>
      </c>
      <c r="P7" s="9">
        <v>99886878</v>
      </c>
      <c r="Q7" s="10">
        <v>99886878</v>
      </c>
    </row>
    <row r="8" spans="1:17" s="6" customFormat="1" ht="15" customHeight="1" x14ac:dyDescent="0.25">
      <c r="A8" s="7" t="s">
        <v>4</v>
      </c>
      <c r="B8" s="66" t="s">
        <v>36</v>
      </c>
      <c r="C8" s="7" t="s">
        <v>36</v>
      </c>
      <c r="D8" s="7" t="s">
        <v>36</v>
      </c>
      <c r="E8" s="7" t="s">
        <v>37</v>
      </c>
      <c r="F8" s="7" t="s">
        <v>42</v>
      </c>
      <c r="G8" s="23" t="s">
        <v>43</v>
      </c>
      <c r="H8" s="7" t="s">
        <v>6</v>
      </c>
      <c r="I8" s="8">
        <v>10</v>
      </c>
      <c r="J8" s="9">
        <v>283850373</v>
      </c>
      <c r="K8" s="9">
        <v>0</v>
      </c>
      <c r="L8" s="9">
        <v>17948492</v>
      </c>
      <c r="M8" s="9">
        <f t="shared" si="0"/>
        <v>265901881</v>
      </c>
      <c r="N8" s="9">
        <v>17948492</v>
      </c>
      <c r="O8" s="25">
        <f t="shared" si="1"/>
        <v>6.3232229749439151E-2</v>
      </c>
      <c r="P8" s="9">
        <v>17948492</v>
      </c>
      <c r="Q8" s="10">
        <v>17948492</v>
      </c>
    </row>
    <row r="9" spans="1:17" s="6" customFormat="1" ht="15" customHeight="1" x14ac:dyDescent="0.25">
      <c r="A9" s="7" t="s">
        <v>4</v>
      </c>
      <c r="B9" s="66" t="s">
        <v>36</v>
      </c>
      <c r="C9" s="7" t="s">
        <v>36</v>
      </c>
      <c r="D9" s="7" t="s">
        <v>36</v>
      </c>
      <c r="E9" s="7" t="s">
        <v>37</v>
      </c>
      <c r="F9" s="7" t="s">
        <v>44</v>
      </c>
      <c r="G9" s="23" t="s">
        <v>12</v>
      </c>
      <c r="H9" s="7" t="s">
        <v>6</v>
      </c>
      <c r="I9" s="8">
        <v>10</v>
      </c>
      <c r="J9" s="9">
        <v>474157477</v>
      </c>
      <c r="K9" s="9">
        <v>0</v>
      </c>
      <c r="L9" s="9">
        <v>34543800</v>
      </c>
      <c r="M9" s="9">
        <f t="shared" si="0"/>
        <v>439613677</v>
      </c>
      <c r="N9" s="9">
        <v>34543800</v>
      </c>
      <c r="O9" s="25">
        <f t="shared" si="1"/>
        <v>7.2853011237024104E-2</v>
      </c>
      <c r="P9" s="9">
        <v>34543800</v>
      </c>
      <c r="Q9" s="10">
        <v>34543800</v>
      </c>
    </row>
    <row r="10" spans="1:17" s="6" customFormat="1" ht="15" customHeight="1" x14ac:dyDescent="0.25">
      <c r="A10" s="7" t="s">
        <v>4</v>
      </c>
      <c r="B10" s="66" t="s">
        <v>36</v>
      </c>
      <c r="C10" s="7" t="s">
        <v>36</v>
      </c>
      <c r="D10" s="7" t="s">
        <v>36</v>
      </c>
      <c r="E10" s="7" t="s">
        <v>37</v>
      </c>
      <c r="F10" s="7" t="s">
        <v>45</v>
      </c>
      <c r="G10" s="23" t="s">
        <v>13</v>
      </c>
      <c r="H10" s="7" t="s">
        <v>6</v>
      </c>
      <c r="I10" s="8">
        <v>10</v>
      </c>
      <c r="J10" s="9">
        <v>6295269334</v>
      </c>
      <c r="K10" s="9">
        <v>0</v>
      </c>
      <c r="L10" s="9">
        <v>21018446</v>
      </c>
      <c r="M10" s="9">
        <f t="shared" si="0"/>
        <v>6274250888</v>
      </c>
      <c r="N10" s="9">
        <v>21018446</v>
      </c>
      <c r="O10" s="25">
        <f t="shared" si="1"/>
        <v>3.338768348874587E-3</v>
      </c>
      <c r="P10" s="9">
        <v>21018446</v>
      </c>
      <c r="Q10" s="10">
        <v>21018446</v>
      </c>
    </row>
    <row r="11" spans="1:17" s="6" customFormat="1" ht="16.5" customHeight="1" x14ac:dyDescent="0.25">
      <c r="A11" s="7" t="s">
        <v>4</v>
      </c>
      <c r="B11" s="66" t="s">
        <v>36</v>
      </c>
      <c r="C11" s="7" t="s">
        <v>36</v>
      </c>
      <c r="D11" s="7" t="s">
        <v>36</v>
      </c>
      <c r="E11" s="7" t="s">
        <v>37</v>
      </c>
      <c r="F11" s="7" t="s">
        <v>46</v>
      </c>
      <c r="G11" s="23" t="s">
        <v>58</v>
      </c>
      <c r="H11" s="7" t="s">
        <v>6</v>
      </c>
      <c r="I11" s="8">
        <v>10</v>
      </c>
      <c r="J11" s="9">
        <v>4502303221</v>
      </c>
      <c r="K11" s="9">
        <v>0</v>
      </c>
      <c r="L11" s="9">
        <v>936215145</v>
      </c>
      <c r="M11" s="9">
        <f t="shared" si="0"/>
        <v>3566088076</v>
      </c>
      <c r="N11" s="9">
        <v>936215145</v>
      </c>
      <c r="O11" s="25">
        <f t="shared" si="1"/>
        <v>0.20794138001039802</v>
      </c>
      <c r="P11" s="9">
        <v>936215145</v>
      </c>
      <c r="Q11" s="10">
        <v>936215145</v>
      </c>
    </row>
    <row r="12" spans="1:17" s="6" customFormat="1" ht="16.5" customHeight="1" x14ac:dyDescent="0.25">
      <c r="A12" s="7" t="s">
        <v>4</v>
      </c>
      <c r="B12" s="66" t="s">
        <v>36</v>
      </c>
      <c r="C12" s="7" t="s">
        <v>36</v>
      </c>
      <c r="D12" s="7" t="s">
        <v>36</v>
      </c>
      <c r="E12" s="7" t="s">
        <v>37</v>
      </c>
      <c r="F12" s="7" t="s">
        <v>47</v>
      </c>
      <c r="G12" s="23" t="s">
        <v>59</v>
      </c>
      <c r="H12" s="7" t="s">
        <v>6</v>
      </c>
      <c r="I12" s="8">
        <v>10</v>
      </c>
      <c r="J12" s="9">
        <v>1033049061</v>
      </c>
      <c r="K12" s="9">
        <v>0</v>
      </c>
      <c r="L12" s="9">
        <v>0</v>
      </c>
      <c r="M12" s="9">
        <f t="shared" si="0"/>
        <v>1033049061</v>
      </c>
      <c r="N12" s="9">
        <v>0</v>
      </c>
      <c r="O12" s="25">
        <f t="shared" si="1"/>
        <v>0</v>
      </c>
      <c r="P12" s="9">
        <v>0</v>
      </c>
      <c r="Q12" s="10">
        <v>0</v>
      </c>
    </row>
    <row r="13" spans="1:17" s="6" customFormat="1" ht="16.5" customHeight="1" x14ac:dyDescent="0.25">
      <c r="A13" s="7" t="s">
        <v>4</v>
      </c>
      <c r="B13" s="66" t="s">
        <v>36</v>
      </c>
      <c r="C13" s="7" t="s">
        <v>36</v>
      </c>
      <c r="D13" s="7" t="s">
        <v>36</v>
      </c>
      <c r="E13" s="7" t="s">
        <v>37</v>
      </c>
      <c r="F13" s="7" t="s">
        <v>48</v>
      </c>
      <c r="G13" s="23" t="s">
        <v>15</v>
      </c>
      <c r="H13" s="7" t="s">
        <v>6</v>
      </c>
      <c r="I13" s="8">
        <v>10</v>
      </c>
      <c r="J13" s="9">
        <v>15282670668</v>
      </c>
      <c r="K13" s="9">
        <v>0</v>
      </c>
      <c r="L13" s="9">
        <v>1335866</v>
      </c>
      <c r="M13" s="9">
        <f t="shared" si="0"/>
        <v>15281334802</v>
      </c>
      <c r="N13" s="9">
        <v>1335866</v>
      </c>
      <c r="O13" s="25">
        <f t="shared" si="1"/>
        <v>8.7410507562473108E-5</v>
      </c>
      <c r="P13" s="9">
        <v>1335866</v>
      </c>
      <c r="Q13" s="10">
        <v>1335866</v>
      </c>
    </row>
    <row r="14" spans="1:17" s="6" customFormat="1" ht="16.5" customHeight="1" x14ac:dyDescent="0.25">
      <c r="A14" s="7" t="s">
        <v>4</v>
      </c>
      <c r="B14" s="66" t="s">
        <v>36</v>
      </c>
      <c r="C14" s="7" t="s">
        <v>36</v>
      </c>
      <c r="D14" s="7" t="s">
        <v>36</v>
      </c>
      <c r="E14" s="7" t="s">
        <v>37</v>
      </c>
      <c r="F14" s="7" t="s">
        <v>49</v>
      </c>
      <c r="G14" s="23" t="s">
        <v>14</v>
      </c>
      <c r="H14" s="7" t="s">
        <v>6</v>
      </c>
      <c r="I14" s="8">
        <v>10</v>
      </c>
      <c r="J14" s="9">
        <v>7989233516</v>
      </c>
      <c r="K14" s="9">
        <v>0</v>
      </c>
      <c r="L14" s="9">
        <v>253280970</v>
      </c>
      <c r="M14" s="9">
        <f t="shared" si="0"/>
        <v>7735952546</v>
      </c>
      <c r="N14" s="9">
        <v>253280970</v>
      </c>
      <c r="O14" s="25">
        <f t="shared" si="1"/>
        <v>3.1702787193884793E-2</v>
      </c>
      <c r="P14" s="9">
        <v>253280970</v>
      </c>
      <c r="Q14" s="51">
        <v>253280970</v>
      </c>
    </row>
    <row r="15" spans="1:17" s="6" customFormat="1" ht="16.5" customHeight="1" x14ac:dyDescent="0.25">
      <c r="A15" s="7" t="s">
        <v>4</v>
      </c>
      <c r="B15" s="66" t="s">
        <v>36</v>
      </c>
      <c r="C15" s="7" t="s">
        <v>36</v>
      </c>
      <c r="D15" s="7" t="s">
        <v>36</v>
      </c>
      <c r="E15" s="7" t="s">
        <v>39</v>
      </c>
      <c r="F15" s="7" t="s">
        <v>47</v>
      </c>
      <c r="G15" s="23" t="s">
        <v>60</v>
      </c>
      <c r="H15" s="7" t="s">
        <v>6</v>
      </c>
      <c r="I15" s="8">
        <v>10</v>
      </c>
      <c r="J15" s="9">
        <v>41227478</v>
      </c>
      <c r="K15" s="9">
        <v>0</v>
      </c>
      <c r="L15" s="9">
        <v>2069941</v>
      </c>
      <c r="M15" s="9">
        <f t="shared" si="0"/>
        <v>39157537</v>
      </c>
      <c r="N15" s="9">
        <v>2069941</v>
      </c>
      <c r="O15" s="25">
        <f t="shared" si="1"/>
        <v>5.0207800729406733E-2</v>
      </c>
      <c r="P15" s="9">
        <v>2069941</v>
      </c>
      <c r="Q15" s="51">
        <v>2069941</v>
      </c>
    </row>
    <row r="16" spans="1:17" s="6" customFormat="1" ht="16.5" customHeight="1" x14ac:dyDescent="0.25">
      <c r="A16" s="7" t="s">
        <v>4</v>
      </c>
      <c r="B16" s="66" t="s">
        <v>36</v>
      </c>
      <c r="C16" s="7" t="s">
        <v>36</v>
      </c>
      <c r="D16" s="7" t="s">
        <v>36</v>
      </c>
      <c r="E16" s="7" t="s">
        <v>39</v>
      </c>
      <c r="F16" s="7" t="s">
        <v>50</v>
      </c>
      <c r="G16" s="23" t="s">
        <v>61</v>
      </c>
      <c r="H16" s="7" t="s">
        <v>6</v>
      </c>
      <c r="I16" s="8">
        <v>10</v>
      </c>
      <c r="J16" s="9">
        <v>17428752</v>
      </c>
      <c r="K16" s="27">
        <v>0</v>
      </c>
      <c r="L16" s="9">
        <v>750952</v>
      </c>
      <c r="M16" s="9">
        <f t="shared" si="0"/>
        <v>16677800</v>
      </c>
      <c r="N16" s="9">
        <v>750952</v>
      </c>
      <c r="O16" s="25">
        <f t="shared" si="1"/>
        <v>4.3086963426870725E-2</v>
      </c>
      <c r="P16" s="9">
        <v>750952</v>
      </c>
      <c r="Q16" s="51">
        <v>750952</v>
      </c>
    </row>
    <row r="17" spans="1:17" s="6" customFormat="1" ht="16.5" customHeight="1" x14ac:dyDescent="0.25">
      <c r="A17" s="7" t="s">
        <v>4</v>
      </c>
      <c r="B17" s="66" t="s">
        <v>36</v>
      </c>
      <c r="C17" s="7" t="s">
        <v>36</v>
      </c>
      <c r="D17" s="7" t="s">
        <v>36</v>
      </c>
      <c r="E17" s="7" t="s">
        <v>39</v>
      </c>
      <c r="F17" s="7" t="s">
        <v>51</v>
      </c>
      <c r="G17" s="23" t="s">
        <v>62</v>
      </c>
      <c r="H17" s="7" t="s">
        <v>6</v>
      </c>
      <c r="I17" s="8">
        <v>10</v>
      </c>
      <c r="J17" s="9">
        <v>12681197343</v>
      </c>
      <c r="K17" s="9">
        <v>0</v>
      </c>
      <c r="L17" s="9">
        <v>0</v>
      </c>
      <c r="M17" s="9">
        <f t="shared" si="0"/>
        <v>12681197343</v>
      </c>
      <c r="N17" s="9">
        <v>0</v>
      </c>
      <c r="O17" s="25">
        <f t="shared" si="1"/>
        <v>0</v>
      </c>
      <c r="P17" s="27">
        <v>0</v>
      </c>
      <c r="Q17" s="51">
        <v>0</v>
      </c>
    </row>
    <row r="18" spans="1:17" s="47" customFormat="1" ht="16.5" customHeight="1" x14ac:dyDescent="0.25">
      <c r="A18" s="11" t="s">
        <v>4</v>
      </c>
      <c r="B18" s="72" t="s">
        <v>36</v>
      </c>
      <c r="C18" s="11" t="s">
        <v>36</v>
      </c>
      <c r="D18" s="11" t="s">
        <v>52</v>
      </c>
      <c r="E18" s="11"/>
      <c r="F18" s="11"/>
      <c r="G18" s="12" t="s">
        <v>73</v>
      </c>
      <c r="H18" s="11" t="s">
        <v>6</v>
      </c>
      <c r="I18" s="8">
        <v>10</v>
      </c>
      <c r="J18" s="24">
        <f>SUM(J19:J25)</f>
        <v>74102900000</v>
      </c>
      <c r="K18" s="14">
        <f>SUM(K19:K32)</f>
        <v>0</v>
      </c>
      <c r="L18" s="14">
        <f>SUM(L19:L25)</f>
        <v>7313358421</v>
      </c>
      <c r="M18" s="14">
        <f>SUM(M19:M25)</f>
        <v>66789541579</v>
      </c>
      <c r="N18" s="14">
        <f>SUM(N19:N25)</f>
        <v>7313358421</v>
      </c>
      <c r="O18" s="26">
        <f>IF(N18&gt;1,N18/(J18-K18),0)</f>
        <v>9.8691932717882833E-2</v>
      </c>
      <c r="P18" s="14">
        <f>SUM(P19:P25)</f>
        <v>4138258188</v>
      </c>
      <c r="Q18" s="22">
        <f>SUM(Q19:Q25)</f>
        <v>4119004868</v>
      </c>
    </row>
    <row r="19" spans="1:17" s="6" customFormat="1" ht="16.5" customHeight="1" x14ac:dyDescent="0.25">
      <c r="A19" s="7" t="s">
        <v>4</v>
      </c>
      <c r="B19" s="66" t="s">
        <v>36</v>
      </c>
      <c r="C19" s="7" t="s">
        <v>36</v>
      </c>
      <c r="D19" s="7" t="s">
        <v>52</v>
      </c>
      <c r="E19" s="7" t="s">
        <v>37</v>
      </c>
      <c r="F19" s="7"/>
      <c r="G19" s="23" t="s">
        <v>63</v>
      </c>
      <c r="H19" s="7" t="s">
        <v>6</v>
      </c>
      <c r="I19" s="8">
        <v>10</v>
      </c>
      <c r="J19" s="9">
        <v>20955700253</v>
      </c>
      <c r="K19" s="27">
        <v>0</v>
      </c>
      <c r="L19" s="9">
        <v>1321737300</v>
      </c>
      <c r="M19" s="9">
        <f t="shared" ref="M19:M25" si="2">+J19-L19-K19</f>
        <v>19633962953</v>
      </c>
      <c r="N19" s="9">
        <v>1321737300</v>
      </c>
      <c r="O19" s="25">
        <f t="shared" ref="O19:O25" si="3">IF(N19&gt;1,N19/(J19-K19),0)</f>
        <v>6.3072924504671765E-2</v>
      </c>
      <c r="P19" s="9">
        <v>1321737300</v>
      </c>
      <c r="Q19" s="51">
        <v>1321737300</v>
      </c>
    </row>
    <row r="20" spans="1:17" s="6" customFormat="1" ht="16.5" customHeight="1" x14ac:dyDescent="0.25">
      <c r="A20" s="7" t="s">
        <v>4</v>
      </c>
      <c r="B20" s="66" t="s">
        <v>36</v>
      </c>
      <c r="C20" s="7" t="s">
        <v>36</v>
      </c>
      <c r="D20" s="7" t="s">
        <v>52</v>
      </c>
      <c r="E20" s="7" t="s">
        <v>39</v>
      </c>
      <c r="F20" s="7"/>
      <c r="G20" s="23" t="s">
        <v>64</v>
      </c>
      <c r="H20" s="7" t="s">
        <v>6</v>
      </c>
      <c r="I20" s="8">
        <v>10</v>
      </c>
      <c r="J20" s="9">
        <v>14969608987</v>
      </c>
      <c r="K20" s="9">
        <v>0</v>
      </c>
      <c r="L20" s="9">
        <v>932628800</v>
      </c>
      <c r="M20" s="9">
        <f t="shared" si="2"/>
        <v>14036980187</v>
      </c>
      <c r="N20" s="9">
        <v>932628800</v>
      </c>
      <c r="O20" s="25">
        <f t="shared" si="3"/>
        <v>6.2301480339928668E-2</v>
      </c>
      <c r="P20" s="9">
        <v>932628800</v>
      </c>
      <c r="Q20" s="51">
        <v>932628800</v>
      </c>
    </row>
    <row r="21" spans="1:17" s="6" customFormat="1" ht="16.5" customHeight="1" x14ac:dyDescent="0.25">
      <c r="A21" s="7" t="s">
        <v>4</v>
      </c>
      <c r="B21" s="66" t="s">
        <v>36</v>
      </c>
      <c r="C21" s="7" t="s">
        <v>36</v>
      </c>
      <c r="D21" s="7" t="s">
        <v>52</v>
      </c>
      <c r="E21" s="7" t="s">
        <v>41</v>
      </c>
      <c r="F21" s="7"/>
      <c r="G21" s="23" t="s">
        <v>131</v>
      </c>
      <c r="H21" s="7" t="s">
        <v>6</v>
      </c>
      <c r="I21" s="8">
        <v>10</v>
      </c>
      <c r="J21" s="9">
        <v>17568434375</v>
      </c>
      <c r="K21" s="9">
        <v>0</v>
      </c>
      <c r="L21" s="9">
        <v>641513688</v>
      </c>
      <c r="M21" s="9">
        <f t="shared" si="2"/>
        <v>16926920687</v>
      </c>
      <c r="N21" s="9">
        <v>641513688</v>
      </c>
      <c r="O21" s="25">
        <f t="shared" si="3"/>
        <v>3.6515131303497268E-2</v>
      </c>
      <c r="P21" s="9">
        <v>641513688</v>
      </c>
      <c r="Q21" s="51">
        <v>622260368</v>
      </c>
    </row>
    <row r="22" spans="1:17" s="6" customFormat="1" ht="16.5" customHeight="1" x14ac:dyDescent="0.25">
      <c r="A22" s="7" t="s">
        <v>4</v>
      </c>
      <c r="B22" s="66" t="s">
        <v>36</v>
      </c>
      <c r="C22" s="7" t="s">
        <v>36</v>
      </c>
      <c r="D22" s="7" t="s">
        <v>52</v>
      </c>
      <c r="E22" s="7" t="s">
        <v>42</v>
      </c>
      <c r="F22" s="7"/>
      <c r="G22" s="23" t="s">
        <v>65</v>
      </c>
      <c r="H22" s="7" t="s">
        <v>6</v>
      </c>
      <c r="I22" s="8">
        <v>10</v>
      </c>
      <c r="J22" s="9">
        <v>7492866412</v>
      </c>
      <c r="K22" s="9">
        <v>0</v>
      </c>
      <c r="L22" s="9">
        <v>451541100</v>
      </c>
      <c r="M22" s="9">
        <f t="shared" si="2"/>
        <v>7041325312</v>
      </c>
      <c r="N22" s="9">
        <v>451541100</v>
      </c>
      <c r="O22" s="25">
        <f t="shared" si="3"/>
        <v>6.0262798663652459E-2</v>
      </c>
      <c r="P22" s="9">
        <v>451541100</v>
      </c>
      <c r="Q22" s="51">
        <v>451541100</v>
      </c>
    </row>
    <row r="23" spans="1:17" s="6" customFormat="1" ht="16.5" customHeight="1" x14ac:dyDescent="0.25">
      <c r="A23" s="7" t="s">
        <v>4</v>
      </c>
      <c r="B23" s="66" t="s">
        <v>36</v>
      </c>
      <c r="C23" s="7" t="s">
        <v>36</v>
      </c>
      <c r="D23" s="7" t="s">
        <v>52</v>
      </c>
      <c r="E23" s="7" t="s">
        <v>44</v>
      </c>
      <c r="F23" s="7"/>
      <c r="G23" s="23" t="s">
        <v>66</v>
      </c>
      <c r="H23" s="7" t="s">
        <v>6</v>
      </c>
      <c r="I23" s="8" t="s">
        <v>7</v>
      </c>
      <c r="J23" s="9">
        <v>3401416833</v>
      </c>
      <c r="K23" s="9">
        <v>0</v>
      </c>
      <c r="L23" s="9">
        <v>3401416833</v>
      </c>
      <c r="M23" s="9">
        <f t="shared" si="2"/>
        <v>0</v>
      </c>
      <c r="N23" s="9">
        <v>3401416833</v>
      </c>
      <c r="O23" s="25">
        <f t="shared" si="3"/>
        <v>1</v>
      </c>
      <c r="P23" s="9">
        <v>226316600</v>
      </c>
      <c r="Q23" s="51">
        <v>226316600</v>
      </c>
    </row>
    <row r="24" spans="1:17" s="6" customFormat="1" ht="16.5" customHeight="1" x14ac:dyDescent="0.25">
      <c r="A24" s="7" t="s">
        <v>4</v>
      </c>
      <c r="B24" s="66" t="s">
        <v>36</v>
      </c>
      <c r="C24" s="7" t="s">
        <v>36</v>
      </c>
      <c r="D24" s="7" t="s">
        <v>52</v>
      </c>
      <c r="E24" s="7" t="s">
        <v>45</v>
      </c>
      <c r="F24" s="7"/>
      <c r="G24" s="23" t="s">
        <v>16</v>
      </c>
      <c r="H24" s="7" t="s">
        <v>6</v>
      </c>
      <c r="I24" s="8" t="s">
        <v>7</v>
      </c>
      <c r="J24" s="9">
        <v>5918659304</v>
      </c>
      <c r="K24" s="9">
        <v>0</v>
      </c>
      <c r="L24" s="9">
        <v>338687000</v>
      </c>
      <c r="M24" s="9">
        <f t="shared" si="2"/>
        <v>5579972304</v>
      </c>
      <c r="N24" s="9">
        <v>338687000</v>
      </c>
      <c r="O24" s="25">
        <f t="shared" si="3"/>
        <v>5.7223601259005663E-2</v>
      </c>
      <c r="P24" s="9">
        <v>338687000</v>
      </c>
      <c r="Q24" s="51">
        <v>338687000</v>
      </c>
    </row>
    <row r="25" spans="1:17" s="6" customFormat="1" ht="16.5" customHeight="1" x14ac:dyDescent="0.25">
      <c r="A25" s="7" t="s">
        <v>4</v>
      </c>
      <c r="B25" s="7" t="s">
        <v>36</v>
      </c>
      <c r="C25" s="7" t="s">
        <v>36</v>
      </c>
      <c r="D25" s="7" t="s">
        <v>52</v>
      </c>
      <c r="E25" s="7" t="s">
        <v>46</v>
      </c>
      <c r="F25" s="7"/>
      <c r="G25" s="23" t="s">
        <v>17</v>
      </c>
      <c r="H25" s="7" t="s">
        <v>6</v>
      </c>
      <c r="I25" s="8" t="s">
        <v>7</v>
      </c>
      <c r="J25" s="9">
        <v>3796213836</v>
      </c>
      <c r="K25" s="9">
        <v>0</v>
      </c>
      <c r="L25" s="9">
        <v>225833700</v>
      </c>
      <c r="M25" s="9">
        <f t="shared" si="2"/>
        <v>3570380136</v>
      </c>
      <c r="N25" s="9">
        <v>225833700</v>
      </c>
      <c r="O25" s="25">
        <f t="shared" si="3"/>
        <v>5.9489193642989505E-2</v>
      </c>
      <c r="P25" s="9">
        <v>225833700</v>
      </c>
      <c r="Q25" s="51">
        <v>225833700</v>
      </c>
    </row>
    <row r="26" spans="1:17" s="47" customFormat="1" ht="16.5" customHeight="1" x14ac:dyDescent="0.25">
      <c r="A26" s="11" t="s">
        <v>4</v>
      </c>
      <c r="B26" s="11" t="s">
        <v>36</v>
      </c>
      <c r="C26" s="11" t="s">
        <v>36</v>
      </c>
      <c r="D26" s="11" t="s">
        <v>53</v>
      </c>
      <c r="E26" s="11"/>
      <c r="F26" s="11"/>
      <c r="G26" s="12" t="s">
        <v>74</v>
      </c>
      <c r="H26" s="11" t="s">
        <v>6</v>
      </c>
      <c r="I26" s="13" t="s">
        <v>7</v>
      </c>
      <c r="J26" s="24">
        <f>J27+J28+J29+J30+J31+J32</f>
        <v>13659700000</v>
      </c>
      <c r="K26" s="14">
        <v>0</v>
      </c>
      <c r="L26" s="14">
        <f>L27+L28+L29+L30+L31+L32</f>
        <v>631818741</v>
      </c>
      <c r="M26" s="14">
        <f>M27+M28+M29+M30+M31+M32</f>
        <v>13027881259</v>
      </c>
      <c r="N26" s="14">
        <f>N27+N28+N29+N30+N31+N32</f>
        <v>631818741</v>
      </c>
      <c r="O26" s="26">
        <f>IF(N26&gt;1,N26/(J26-K26),0)</f>
        <v>4.6254217955006331E-2</v>
      </c>
      <c r="P26" s="24">
        <f>P27+P28+P29+P30+P31+P32</f>
        <v>631818741</v>
      </c>
      <c r="Q26" s="22">
        <f>Q27+Q28+Q29+Q30+Q31+Q32</f>
        <v>631818741</v>
      </c>
    </row>
    <row r="27" spans="1:17" s="6" customFormat="1" ht="16.5" customHeight="1" x14ac:dyDescent="0.25">
      <c r="A27" s="7" t="s">
        <v>4</v>
      </c>
      <c r="B27" s="7" t="s">
        <v>36</v>
      </c>
      <c r="C27" s="7" t="s">
        <v>36</v>
      </c>
      <c r="D27" s="7" t="s">
        <v>53</v>
      </c>
      <c r="E27" s="7" t="s">
        <v>37</v>
      </c>
      <c r="F27" s="7" t="s">
        <v>37</v>
      </c>
      <c r="G27" s="23" t="s">
        <v>166</v>
      </c>
      <c r="H27" s="7" t="s">
        <v>6</v>
      </c>
      <c r="I27" s="8" t="s">
        <v>7</v>
      </c>
      <c r="J27" s="9">
        <v>10877487708</v>
      </c>
      <c r="K27" s="9">
        <v>0</v>
      </c>
      <c r="L27" s="9">
        <v>360243957</v>
      </c>
      <c r="M27" s="9">
        <f>+J27-L27-K27</f>
        <v>10517243751</v>
      </c>
      <c r="N27" s="9">
        <v>360243957</v>
      </c>
      <c r="O27" s="25">
        <f t="shared" ref="O27:O32" si="4">IF(N27&gt;1,N27/(J27-K27),0)</f>
        <v>3.3118305133551525E-2</v>
      </c>
      <c r="P27" s="9">
        <v>360243957</v>
      </c>
      <c r="Q27" s="51">
        <v>360243957</v>
      </c>
    </row>
    <row r="28" spans="1:17" s="6" customFormat="1" ht="16.5" customHeight="1" x14ac:dyDescent="0.25">
      <c r="A28" s="7" t="s">
        <v>4</v>
      </c>
      <c r="B28" s="7" t="s">
        <v>36</v>
      </c>
      <c r="C28" s="7" t="s">
        <v>36</v>
      </c>
      <c r="D28" s="7" t="s">
        <v>53</v>
      </c>
      <c r="E28" s="7" t="s">
        <v>37</v>
      </c>
      <c r="F28" s="66" t="s">
        <v>39</v>
      </c>
      <c r="G28" s="23" t="s">
        <v>67</v>
      </c>
      <c r="H28" s="7" t="s">
        <v>6</v>
      </c>
      <c r="I28" s="8" t="s">
        <v>7</v>
      </c>
      <c r="J28" s="9">
        <v>361988938</v>
      </c>
      <c r="K28" s="9">
        <v>0</v>
      </c>
      <c r="L28" s="9">
        <v>104760886</v>
      </c>
      <c r="M28" s="9">
        <f t="shared" ref="M28:M32" si="5">+J28-L28-K28</f>
        <v>257228052</v>
      </c>
      <c r="N28" s="9">
        <v>104760886</v>
      </c>
      <c r="O28" s="25">
        <f t="shared" si="4"/>
        <v>0.28940355630425368</v>
      </c>
      <c r="P28" s="9">
        <v>104760886</v>
      </c>
      <c r="Q28" s="51">
        <v>104760886</v>
      </c>
    </row>
    <row r="29" spans="1:17" s="6" customFormat="1" ht="16.5" customHeight="1" x14ac:dyDescent="0.25">
      <c r="A29" s="7" t="s">
        <v>4</v>
      </c>
      <c r="B29" s="7">
        <v>1</v>
      </c>
      <c r="C29" s="7" t="s">
        <v>36</v>
      </c>
      <c r="D29" s="7" t="s">
        <v>53</v>
      </c>
      <c r="E29" s="7" t="s">
        <v>37</v>
      </c>
      <c r="F29" s="66" t="s">
        <v>41</v>
      </c>
      <c r="G29" s="23" t="s">
        <v>68</v>
      </c>
      <c r="H29" s="7" t="s">
        <v>6</v>
      </c>
      <c r="I29" s="8" t="s">
        <v>7</v>
      </c>
      <c r="J29" s="9">
        <v>710252976</v>
      </c>
      <c r="K29" s="9">
        <v>0</v>
      </c>
      <c r="L29" s="9">
        <v>28671021</v>
      </c>
      <c r="M29" s="9">
        <f t="shared" si="5"/>
        <v>681581955</v>
      </c>
      <c r="N29" s="9">
        <v>28671021</v>
      </c>
      <c r="O29" s="25">
        <f t="shared" si="4"/>
        <v>4.036733666568966E-2</v>
      </c>
      <c r="P29" s="9">
        <v>28671021</v>
      </c>
      <c r="Q29" s="51">
        <v>28671021</v>
      </c>
    </row>
    <row r="30" spans="1:17" s="6" customFormat="1" ht="16.5" customHeight="1" x14ac:dyDescent="0.25">
      <c r="A30" s="7" t="s">
        <v>4</v>
      </c>
      <c r="B30" s="7" t="s">
        <v>36</v>
      </c>
      <c r="C30" s="7" t="s">
        <v>36</v>
      </c>
      <c r="D30" s="7" t="s">
        <v>53</v>
      </c>
      <c r="E30" s="7" t="s">
        <v>39</v>
      </c>
      <c r="F30" s="7"/>
      <c r="G30" s="23" t="s">
        <v>69</v>
      </c>
      <c r="H30" s="7" t="s">
        <v>6</v>
      </c>
      <c r="I30" s="8" t="s">
        <v>7</v>
      </c>
      <c r="J30" s="9">
        <v>421817495</v>
      </c>
      <c r="K30" s="9">
        <v>0</v>
      </c>
      <c r="L30" s="9">
        <v>31912352</v>
      </c>
      <c r="M30" s="9">
        <f t="shared" si="5"/>
        <v>389905143</v>
      </c>
      <c r="N30" s="9">
        <v>31912352</v>
      </c>
      <c r="O30" s="25">
        <f t="shared" si="4"/>
        <v>7.5654405941602776E-2</v>
      </c>
      <c r="P30" s="9">
        <v>31912352</v>
      </c>
      <c r="Q30" s="51">
        <v>31912352</v>
      </c>
    </row>
    <row r="31" spans="1:17" s="6" customFormat="1" ht="16.5" customHeight="1" x14ac:dyDescent="0.25">
      <c r="A31" s="7" t="s">
        <v>4</v>
      </c>
      <c r="B31" s="7" t="s">
        <v>36</v>
      </c>
      <c r="C31" s="7" t="s">
        <v>36</v>
      </c>
      <c r="D31" s="7" t="s">
        <v>53</v>
      </c>
      <c r="E31" s="7" t="s">
        <v>54</v>
      </c>
      <c r="F31" s="7"/>
      <c r="G31" s="23" t="s">
        <v>70</v>
      </c>
      <c r="H31" s="7" t="s">
        <v>6</v>
      </c>
      <c r="I31" s="8" t="s">
        <v>7</v>
      </c>
      <c r="J31" s="9">
        <v>1200108736</v>
      </c>
      <c r="K31" s="9">
        <v>0</v>
      </c>
      <c r="L31" s="9">
        <v>106230525</v>
      </c>
      <c r="M31" s="9">
        <f t="shared" si="5"/>
        <v>1093878211</v>
      </c>
      <c r="N31" s="9">
        <v>106230525</v>
      </c>
      <c r="O31" s="25">
        <f t="shared" si="4"/>
        <v>8.8517416641820029E-2</v>
      </c>
      <c r="P31" s="9">
        <v>106230525</v>
      </c>
      <c r="Q31" s="51">
        <v>106230525</v>
      </c>
    </row>
    <row r="32" spans="1:17" s="6" customFormat="1" ht="16.5" customHeight="1" x14ac:dyDescent="0.25">
      <c r="A32" s="7" t="s">
        <v>4</v>
      </c>
      <c r="B32" s="7" t="s">
        <v>36</v>
      </c>
      <c r="C32" s="7" t="s">
        <v>36</v>
      </c>
      <c r="D32" s="7" t="s">
        <v>53</v>
      </c>
      <c r="E32" s="7" t="s">
        <v>55</v>
      </c>
      <c r="F32" s="7"/>
      <c r="G32" s="23" t="s">
        <v>71</v>
      </c>
      <c r="H32" s="7" t="s">
        <v>6</v>
      </c>
      <c r="I32" s="8">
        <v>10</v>
      </c>
      <c r="J32" s="9">
        <v>88044147</v>
      </c>
      <c r="K32" s="9">
        <v>0</v>
      </c>
      <c r="L32" s="9">
        <v>0</v>
      </c>
      <c r="M32" s="9">
        <f t="shared" si="5"/>
        <v>88044147</v>
      </c>
      <c r="N32" s="9">
        <v>0</v>
      </c>
      <c r="O32" s="25">
        <f t="shared" si="4"/>
        <v>0</v>
      </c>
      <c r="P32" s="9">
        <v>0</v>
      </c>
      <c r="Q32" s="51">
        <v>0</v>
      </c>
    </row>
    <row r="33" spans="1:17" ht="16.5" customHeight="1" x14ac:dyDescent="0.25">
      <c r="A33" s="83" t="s">
        <v>4</v>
      </c>
      <c r="B33" s="83" t="s">
        <v>36</v>
      </c>
      <c r="C33" s="83"/>
      <c r="D33" s="83"/>
      <c r="E33" s="83"/>
      <c r="F33" s="83"/>
      <c r="G33" s="84" t="s">
        <v>11</v>
      </c>
      <c r="H33" s="83" t="s">
        <v>6</v>
      </c>
      <c r="I33" s="85" t="s">
        <v>7</v>
      </c>
      <c r="J33" s="65">
        <f>J3</f>
        <v>273375100000</v>
      </c>
      <c r="K33" s="65">
        <f>K3</f>
        <v>0</v>
      </c>
      <c r="L33" s="65">
        <f>L3</f>
        <v>18570437495</v>
      </c>
      <c r="M33" s="65">
        <f>M3</f>
        <v>254804662505</v>
      </c>
      <c r="N33" s="65">
        <f>N3</f>
        <v>18570437495</v>
      </c>
      <c r="O33" s="77">
        <f>IF(N33&gt;1,N33/(J33-K33),0)</f>
        <v>6.7930244908918191E-2</v>
      </c>
      <c r="P33" s="65">
        <f>P3</f>
        <v>15395337262</v>
      </c>
      <c r="Q33" s="74">
        <f>Q3</f>
        <v>15376083942</v>
      </c>
    </row>
    <row r="34" spans="1:17" ht="15" customHeight="1" thickBot="1" x14ac:dyDescent="0.3">
      <c r="A34" s="112" t="s">
        <v>26</v>
      </c>
      <c r="B34" s="113"/>
      <c r="C34" s="113"/>
      <c r="D34" s="113"/>
      <c r="E34" s="113"/>
      <c r="F34" s="113"/>
      <c r="G34" s="113"/>
      <c r="H34" s="113"/>
      <c r="I34" s="114"/>
      <c r="J34" s="78">
        <f>J33</f>
        <v>273375100000</v>
      </c>
      <c r="K34" s="78">
        <f>K33</f>
        <v>0</v>
      </c>
      <c r="L34" s="78">
        <f>L33</f>
        <v>18570437495</v>
      </c>
      <c r="M34" s="78">
        <f>SUM(M33:M33)</f>
        <v>254804662505</v>
      </c>
      <c r="N34" s="78">
        <f>N33</f>
        <v>18570437495</v>
      </c>
      <c r="O34" s="77">
        <f>O33</f>
        <v>6.7930244908918191E-2</v>
      </c>
      <c r="P34" s="78">
        <f>P33</f>
        <v>15395337262</v>
      </c>
      <c r="Q34" s="79">
        <f>Q33</f>
        <v>15376083942</v>
      </c>
    </row>
    <row r="35" spans="1:17" ht="15.75" customHeight="1" thickBot="1" x14ac:dyDescent="0.3">
      <c r="A35" s="104" t="s">
        <v>127</v>
      </c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6"/>
    </row>
    <row r="36" spans="1:17" ht="15.75" customHeight="1" x14ac:dyDescent="0.25">
      <c r="A36" s="92" t="s">
        <v>4</v>
      </c>
      <c r="B36" s="93" t="s">
        <v>52</v>
      </c>
      <c r="C36" s="11" t="s">
        <v>36</v>
      </c>
      <c r="D36" s="11"/>
      <c r="E36" s="11"/>
      <c r="F36" s="11"/>
      <c r="G36" s="12" t="s">
        <v>84</v>
      </c>
      <c r="H36" s="11" t="s">
        <v>6</v>
      </c>
      <c r="I36" s="13">
        <v>10</v>
      </c>
      <c r="J36" s="48">
        <f>J37+J38+J39+J40+J41+J42</f>
        <v>1509635371</v>
      </c>
      <c r="K36" s="48">
        <f>K37+K38+K39+K40+K41+K42</f>
        <v>0</v>
      </c>
      <c r="L36" s="48">
        <f>L37+L38+L39+L40+L41+L42</f>
        <v>10000000</v>
      </c>
      <c r="M36" s="24">
        <f>M37+M38+M39+M40+M41+M42</f>
        <v>1499635371</v>
      </c>
      <c r="N36" s="48">
        <f>N37+N38+N39+N40+N41+N42</f>
        <v>0</v>
      </c>
      <c r="O36" s="63">
        <f t="shared" ref="O36:O44" si="6">IF(N36&gt;1,N36/(J36-K36),0)</f>
        <v>0</v>
      </c>
      <c r="P36" s="48">
        <f>P37+P38+P39+P40+P41+P42</f>
        <v>0</v>
      </c>
      <c r="Q36" s="69">
        <f>Q37+Q38+Q39+Q40+Q41+Q42</f>
        <v>0</v>
      </c>
    </row>
    <row r="37" spans="1:17" ht="15.75" customHeight="1" x14ac:dyDescent="0.25">
      <c r="A37" s="94" t="s">
        <v>4</v>
      </c>
      <c r="B37" s="95" t="s">
        <v>52</v>
      </c>
      <c r="C37" s="7" t="s">
        <v>36</v>
      </c>
      <c r="D37" s="7" t="s">
        <v>36</v>
      </c>
      <c r="E37" s="66" t="s">
        <v>41</v>
      </c>
      <c r="F37" s="66" t="s">
        <v>47</v>
      </c>
      <c r="G37" s="23" t="s">
        <v>168</v>
      </c>
      <c r="H37" s="7" t="s">
        <v>6</v>
      </c>
      <c r="I37" s="8">
        <v>10</v>
      </c>
      <c r="J37" s="44">
        <v>27595412</v>
      </c>
      <c r="K37" s="44"/>
      <c r="L37" s="44">
        <v>0</v>
      </c>
      <c r="M37" s="27">
        <f>+J37-L37-K37</f>
        <v>27595412</v>
      </c>
      <c r="N37" s="27">
        <v>0</v>
      </c>
      <c r="O37" s="70">
        <f t="shared" si="6"/>
        <v>0</v>
      </c>
      <c r="P37" s="44">
        <v>0</v>
      </c>
      <c r="Q37" s="71">
        <v>0</v>
      </c>
    </row>
    <row r="38" spans="1:17" ht="15.75" customHeight="1" x14ac:dyDescent="0.25">
      <c r="A38" s="94" t="s">
        <v>4</v>
      </c>
      <c r="B38" s="91" t="s">
        <v>52</v>
      </c>
      <c r="C38" s="7" t="s">
        <v>36</v>
      </c>
      <c r="D38" s="7" t="s">
        <v>36</v>
      </c>
      <c r="E38" s="7" t="s">
        <v>42</v>
      </c>
      <c r="F38" s="7" t="s">
        <v>41</v>
      </c>
      <c r="G38" s="23" t="s">
        <v>133</v>
      </c>
      <c r="H38" s="7" t="s">
        <v>6</v>
      </c>
      <c r="I38" s="8">
        <v>10</v>
      </c>
      <c r="J38" s="44">
        <v>19500000</v>
      </c>
      <c r="K38" s="44"/>
      <c r="L38" s="44">
        <v>0</v>
      </c>
      <c r="M38" s="27">
        <f t="shared" ref="M38:M42" si="7">+J38-L38-K38</f>
        <v>19500000</v>
      </c>
      <c r="N38" s="27">
        <v>0</v>
      </c>
      <c r="O38" s="70">
        <f t="shared" si="6"/>
        <v>0</v>
      </c>
      <c r="P38" s="44">
        <v>0</v>
      </c>
      <c r="Q38" s="71">
        <v>0</v>
      </c>
    </row>
    <row r="39" spans="1:17" ht="15.75" customHeight="1" x14ac:dyDescent="0.25">
      <c r="A39" s="94" t="s">
        <v>4</v>
      </c>
      <c r="B39" s="95" t="s">
        <v>52</v>
      </c>
      <c r="C39" s="7" t="s">
        <v>36</v>
      </c>
      <c r="D39" s="7" t="s">
        <v>36</v>
      </c>
      <c r="E39" s="7" t="s">
        <v>42</v>
      </c>
      <c r="F39" s="7" t="s">
        <v>42</v>
      </c>
      <c r="G39" s="23" t="s">
        <v>134</v>
      </c>
      <c r="H39" s="7" t="s">
        <v>6</v>
      </c>
      <c r="I39" s="8">
        <v>10</v>
      </c>
      <c r="J39" s="44">
        <v>15000000</v>
      </c>
      <c r="K39" s="44"/>
      <c r="L39" s="44">
        <v>0</v>
      </c>
      <c r="M39" s="27">
        <f t="shared" si="7"/>
        <v>15000000</v>
      </c>
      <c r="N39" s="27">
        <v>0</v>
      </c>
      <c r="O39" s="70">
        <f t="shared" si="6"/>
        <v>0</v>
      </c>
      <c r="P39" s="44">
        <v>0</v>
      </c>
      <c r="Q39" s="71">
        <v>0</v>
      </c>
    </row>
    <row r="40" spans="1:17" ht="15.75" customHeight="1" x14ac:dyDescent="0.25">
      <c r="A40" s="94" t="s">
        <v>4</v>
      </c>
      <c r="B40" s="95" t="s">
        <v>52</v>
      </c>
      <c r="C40" s="7" t="s">
        <v>36</v>
      </c>
      <c r="D40" s="7" t="s">
        <v>36</v>
      </c>
      <c r="E40" s="7" t="s">
        <v>42</v>
      </c>
      <c r="F40" s="66" t="s">
        <v>44</v>
      </c>
      <c r="G40" s="23" t="s">
        <v>147</v>
      </c>
      <c r="H40" s="7" t="s">
        <v>6</v>
      </c>
      <c r="I40" s="8">
        <v>10</v>
      </c>
      <c r="J40" s="44">
        <v>1435539959</v>
      </c>
      <c r="K40" s="44"/>
      <c r="L40" s="44">
        <v>0</v>
      </c>
      <c r="M40" s="27">
        <f t="shared" si="7"/>
        <v>1435539959</v>
      </c>
      <c r="N40" s="27">
        <v>0</v>
      </c>
      <c r="O40" s="70">
        <f t="shared" si="6"/>
        <v>0</v>
      </c>
      <c r="P40" s="44">
        <v>0</v>
      </c>
      <c r="Q40" s="71">
        <v>0</v>
      </c>
    </row>
    <row r="41" spans="1:17" ht="15.75" customHeight="1" x14ac:dyDescent="0.25">
      <c r="A41" s="94" t="s">
        <v>4</v>
      </c>
      <c r="B41" s="95" t="s">
        <v>52</v>
      </c>
      <c r="C41" s="7" t="s">
        <v>36</v>
      </c>
      <c r="D41" s="7" t="s">
        <v>36</v>
      </c>
      <c r="E41" s="7" t="s">
        <v>42</v>
      </c>
      <c r="F41" s="66" t="s">
        <v>46</v>
      </c>
      <c r="G41" s="23" t="s">
        <v>149</v>
      </c>
      <c r="H41" s="7" t="s">
        <v>6</v>
      </c>
      <c r="I41" s="8">
        <v>10</v>
      </c>
      <c r="J41" s="44">
        <v>10000000</v>
      </c>
      <c r="K41" s="44"/>
      <c r="L41" s="44">
        <v>10000000</v>
      </c>
      <c r="M41" s="27">
        <f t="shared" si="7"/>
        <v>0</v>
      </c>
      <c r="N41" s="27">
        <v>0</v>
      </c>
      <c r="O41" s="70">
        <f t="shared" si="6"/>
        <v>0</v>
      </c>
      <c r="P41" s="44">
        <v>0</v>
      </c>
      <c r="Q41" s="71">
        <v>0</v>
      </c>
    </row>
    <row r="42" spans="1:17" ht="15.75" customHeight="1" x14ac:dyDescent="0.25">
      <c r="A42" s="94" t="s">
        <v>4</v>
      </c>
      <c r="B42" s="95" t="s">
        <v>52</v>
      </c>
      <c r="C42" s="7" t="s">
        <v>36</v>
      </c>
      <c r="D42" s="7" t="s">
        <v>36</v>
      </c>
      <c r="E42" s="7" t="s">
        <v>42</v>
      </c>
      <c r="F42" s="66" t="s">
        <v>47</v>
      </c>
      <c r="G42" s="23" t="s">
        <v>170</v>
      </c>
      <c r="H42" s="7" t="s">
        <v>6</v>
      </c>
      <c r="I42" s="8">
        <v>10</v>
      </c>
      <c r="J42" s="44">
        <v>2000000</v>
      </c>
      <c r="K42" s="44"/>
      <c r="L42" s="44">
        <v>0</v>
      </c>
      <c r="M42" s="27">
        <f t="shared" si="7"/>
        <v>2000000</v>
      </c>
      <c r="N42" s="27">
        <v>0</v>
      </c>
      <c r="O42" s="70">
        <f>IF(N42&gt;1,N42/(J42-K42),0)</f>
        <v>0</v>
      </c>
      <c r="P42" s="44">
        <v>0</v>
      </c>
      <c r="Q42" s="71">
        <v>0</v>
      </c>
    </row>
    <row r="43" spans="1:17" s="47" customFormat="1" ht="15" customHeight="1" x14ac:dyDescent="0.25">
      <c r="A43" s="92" t="s">
        <v>4</v>
      </c>
      <c r="B43" s="93" t="s">
        <v>52</v>
      </c>
      <c r="C43" s="11" t="s">
        <v>52</v>
      </c>
      <c r="D43" s="11"/>
      <c r="E43" s="11"/>
      <c r="F43" s="49"/>
      <c r="G43" s="12" t="s">
        <v>85</v>
      </c>
      <c r="H43" s="11" t="s">
        <v>6</v>
      </c>
      <c r="I43" s="13">
        <v>10</v>
      </c>
      <c r="J43" s="48">
        <f>J46+J47+J48+J49+J50+J51+J52+J53+J54+J55+J56+J57+J58+J59+J60+J61+J62+J63+J64+J65+J66+J67+J68+J71+J72+J73+J74+J75+J76+J77+J78+J79+J80+J81+J82+J83</f>
        <v>40216964629</v>
      </c>
      <c r="K43" s="48"/>
      <c r="L43" s="48">
        <f>L46+L47+L48+L49+L50+L51+L52+L53+L54+L55+L56+L57+L58+L59+L60+L61+L62+L63+L64+L65+L66+L67+L68+L71+L72+L73+L75+L76+L77+L78+L79+L80+L81+L82+L83</f>
        <v>21434454895.16</v>
      </c>
      <c r="M43" s="24">
        <f>M46+M47+M48+M49+M50+M51+M52+M53+M54+M55+M56+M57+M58+M59+M60+M61+M62+M63+M64+M65+M66+M67+M68+M71+M72+M73+M74+M75+M76+M77+M78+M79+M80+M81+M82+M83</f>
        <v>18782509733.84</v>
      </c>
      <c r="N43" s="24">
        <f>N46+N47+N48+N49+N50+N51+N52+N53+N54+N55+N56+N57+N58+N59+N60+N61+N62+N63+N64+N65+N66+N67+N68+N71+N72+N73+N75+N76+N77+N78+N79+N80+N81+N82+N83</f>
        <v>19572378368.16</v>
      </c>
      <c r="O43" s="63">
        <f t="shared" si="6"/>
        <v>0.4866697063966528</v>
      </c>
      <c r="P43" s="24">
        <f>P46+P47+P48+P49+P50+P51+P52+P53+P54+P55+P56+P57+P58+P59+P60+P61+P62+P63+P64+P65+P66+P67+P68+P71+P72+P73+P75+P76+P77+P78+P79+P80+P81+P82+P83</f>
        <v>1547679940.77</v>
      </c>
      <c r="Q43" s="33">
        <f>Q46+Q47+Q48+Q49+Q50+Q51+Q52+Q53+Q54+Q55+Q56+Q57+Q58+Q59+Q60+Q61+Q62+Q63+Q64+Q65+Q66+Q67+Q68+Q71+Q72+Q73+Q75+Q76+Q77+Q78+Q79+Q80+Q81+Q82+Q83</f>
        <v>1513644429.77</v>
      </c>
    </row>
    <row r="44" spans="1:17" s="47" customFormat="1" ht="15" customHeight="1" x14ac:dyDescent="0.25">
      <c r="A44" s="92" t="s">
        <v>4</v>
      </c>
      <c r="B44" s="93" t="s">
        <v>52</v>
      </c>
      <c r="C44" s="11" t="s">
        <v>52</v>
      </c>
      <c r="D44" s="11"/>
      <c r="E44" s="11"/>
      <c r="F44" s="49"/>
      <c r="G44" s="12" t="s">
        <v>85</v>
      </c>
      <c r="H44" s="11" t="s">
        <v>9</v>
      </c>
      <c r="I44" s="13">
        <v>20</v>
      </c>
      <c r="J44" s="48">
        <f>J69</f>
        <v>786000000</v>
      </c>
      <c r="K44" s="48">
        <f t="shared" ref="K44:N45" si="8">K69</f>
        <v>0</v>
      </c>
      <c r="L44" s="48">
        <f t="shared" si="8"/>
        <v>0</v>
      </c>
      <c r="M44" s="24">
        <f t="shared" si="8"/>
        <v>786000000</v>
      </c>
      <c r="N44" s="24">
        <f t="shared" si="8"/>
        <v>0</v>
      </c>
      <c r="O44" s="63">
        <f t="shared" si="6"/>
        <v>0</v>
      </c>
      <c r="P44" s="48">
        <f>P69</f>
        <v>0</v>
      </c>
      <c r="Q44" s="69">
        <f>Q69</f>
        <v>0</v>
      </c>
    </row>
    <row r="45" spans="1:17" s="47" customFormat="1" ht="15" customHeight="1" x14ac:dyDescent="0.25">
      <c r="A45" s="92" t="s">
        <v>4</v>
      </c>
      <c r="B45" s="93" t="s">
        <v>52</v>
      </c>
      <c r="C45" s="11" t="s">
        <v>52</v>
      </c>
      <c r="D45" s="11"/>
      <c r="E45" s="11"/>
      <c r="F45" s="49"/>
      <c r="G45" s="12" t="s">
        <v>85</v>
      </c>
      <c r="H45" s="11" t="s">
        <v>9</v>
      </c>
      <c r="I45" s="13">
        <v>21</v>
      </c>
      <c r="J45" s="48">
        <f>J70</f>
        <v>391600000</v>
      </c>
      <c r="K45" s="48">
        <f t="shared" si="8"/>
        <v>0</v>
      </c>
      <c r="L45" s="48">
        <f>L70</f>
        <v>0</v>
      </c>
      <c r="M45" s="24">
        <f>M70</f>
        <v>391600000</v>
      </c>
      <c r="N45" s="24">
        <f>N70</f>
        <v>0</v>
      </c>
      <c r="O45" s="63">
        <f>IF(N45&gt;1,N45/(J45-K45),0)</f>
        <v>0</v>
      </c>
      <c r="P45" s="48">
        <f>P70</f>
        <v>0</v>
      </c>
      <c r="Q45" s="69">
        <f>Q70</f>
        <v>0</v>
      </c>
    </row>
    <row r="46" spans="1:17" s="6" customFormat="1" ht="32.25" customHeight="1" x14ac:dyDescent="0.25">
      <c r="A46" s="94" t="s">
        <v>4</v>
      </c>
      <c r="B46" s="95" t="s">
        <v>52</v>
      </c>
      <c r="C46" s="7" t="s">
        <v>52</v>
      </c>
      <c r="D46" s="7" t="s">
        <v>36</v>
      </c>
      <c r="E46" s="7" t="s">
        <v>39</v>
      </c>
      <c r="F46" s="7" t="s">
        <v>41</v>
      </c>
      <c r="G46" s="23" t="s">
        <v>135</v>
      </c>
      <c r="H46" s="7" t="s">
        <v>6</v>
      </c>
      <c r="I46" s="8">
        <v>10</v>
      </c>
      <c r="J46" s="44">
        <v>6000000</v>
      </c>
      <c r="K46" s="44">
        <v>0</v>
      </c>
      <c r="L46" s="44">
        <v>0</v>
      </c>
      <c r="M46" s="9">
        <f t="shared" ref="M46:M83" si="9">+J46-L46-K46</f>
        <v>6000000</v>
      </c>
      <c r="N46" s="9">
        <v>0</v>
      </c>
      <c r="O46" s="25">
        <f>IF(N46&gt;1,N46/(J46-K46),0)</f>
        <v>0</v>
      </c>
      <c r="P46" s="9">
        <v>0</v>
      </c>
      <c r="Q46" s="10">
        <v>0</v>
      </c>
    </row>
    <row r="47" spans="1:17" s="6" customFormat="1" ht="32.25" customHeight="1" x14ac:dyDescent="0.25">
      <c r="A47" s="94" t="s">
        <v>4</v>
      </c>
      <c r="B47" s="95" t="s">
        <v>52</v>
      </c>
      <c r="C47" s="7" t="s">
        <v>52</v>
      </c>
      <c r="D47" s="7" t="s">
        <v>36</v>
      </c>
      <c r="E47" s="7" t="s">
        <v>39</v>
      </c>
      <c r="F47" s="66" t="s">
        <v>45</v>
      </c>
      <c r="G47" s="23" t="s">
        <v>169</v>
      </c>
      <c r="H47" s="7" t="s">
        <v>6</v>
      </c>
      <c r="I47" s="8">
        <v>10</v>
      </c>
      <c r="J47" s="44">
        <v>1200000</v>
      </c>
      <c r="K47" s="44">
        <v>0</v>
      </c>
      <c r="L47" s="44">
        <v>0</v>
      </c>
      <c r="M47" s="9">
        <f t="shared" si="9"/>
        <v>1200000</v>
      </c>
      <c r="N47" s="9">
        <v>0</v>
      </c>
      <c r="O47" s="25">
        <f t="shared" ref="O47:O83" si="10">IF(N47&gt;1,N47/(J47-K47),0)</f>
        <v>0</v>
      </c>
      <c r="P47" s="9">
        <v>0</v>
      </c>
      <c r="Q47" s="10">
        <v>0</v>
      </c>
    </row>
    <row r="48" spans="1:17" s="6" customFormat="1" ht="16.5" x14ac:dyDescent="0.25">
      <c r="A48" s="94" t="s">
        <v>4</v>
      </c>
      <c r="B48" s="95" t="s">
        <v>52</v>
      </c>
      <c r="C48" s="7" t="s">
        <v>52</v>
      </c>
      <c r="D48" s="7" t="s">
        <v>36</v>
      </c>
      <c r="E48" s="7" t="s">
        <v>39</v>
      </c>
      <c r="F48" s="7" t="s">
        <v>47</v>
      </c>
      <c r="G48" s="23" t="s">
        <v>136</v>
      </c>
      <c r="H48" s="7" t="s">
        <v>6</v>
      </c>
      <c r="I48" s="8" t="s">
        <v>7</v>
      </c>
      <c r="J48" s="44">
        <v>498366950</v>
      </c>
      <c r="K48" s="9">
        <v>0</v>
      </c>
      <c r="L48" s="44">
        <v>20010000</v>
      </c>
      <c r="M48" s="9">
        <f t="shared" si="9"/>
        <v>478356950</v>
      </c>
      <c r="N48" s="9">
        <v>0</v>
      </c>
      <c r="O48" s="25">
        <f t="shared" si="10"/>
        <v>0</v>
      </c>
      <c r="P48" s="9">
        <v>0</v>
      </c>
      <c r="Q48" s="10">
        <v>0</v>
      </c>
    </row>
    <row r="49" spans="1:17" s="6" customFormat="1" ht="24.75" x14ac:dyDescent="0.25">
      <c r="A49" s="94" t="s">
        <v>4</v>
      </c>
      <c r="B49" s="95" t="s">
        <v>52</v>
      </c>
      <c r="C49" s="7" t="s">
        <v>52</v>
      </c>
      <c r="D49" s="7" t="s">
        <v>36</v>
      </c>
      <c r="E49" s="7" t="s">
        <v>41</v>
      </c>
      <c r="F49" s="7" t="s">
        <v>37</v>
      </c>
      <c r="G49" s="23" t="s">
        <v>137</v>
      </c>
      <c r="H49" s="7" t="s">
        <v>6</v>
      </c>
      <c r="I49" s="8" t="s">
        <v>7</v>
      </c>
      <c r="J49" s="44">
        <v>510003</v>
      </c>
      <c r="K49" s="9">
        <v>0</v>
      </c>
      <c r="L49" s="44">
        <v>0</v>
      </c>
      <c r="M49" s="9">
        <f t="shared" si="9"/>
        <v>510003</v>
      </c>
      <c r="N49" s="9">
        <v>0</v>
      </c>
      <c r="O49" s="25">
        <f t="shared" si="10"/>
        <v>0</v>
      </c>
      <c r="P49" s="9">
        <v>0</v>
      </c>
      <c r="Q49" s="10">
        <v>0</v>
      </c>
    </row>
    <row r="50" spans="1:17" s="6" customFormat="1" ht="43.5" customHeight="1" x14ac:dyDescent="0.25">
      <c r="A50" s="94" t="s">
        <v>4</v>
      </c>
      <c r="B50" s="95" t="s">
        <v>52</v>
      </c>
      <c r="C50" s="7" t="s">
        <v>52</v>
      </c>
      <c r="D50" s="7" t="s">
        <v>36</v>
      </c>
      <c r="E50" s="7" t="s">
        <v>41</v>
      </c>
      <c r="F50" s="7" t="s">
        <v>39</v>
      </c>
      <c r="G50" s="23" t="s">
        <v>138</v>
      </c>
      <c r="H50" s="7" t="s">
        <v>6</v>
      </c>
      <c r="I50" s="8">
        <v>10</v>
      </c>
      <c r="J50" s="44">
        <v>252146927</v>
      </c>
      <c r="K50" s="27">
        <v>0</v>
      </c>
      <c r="L50" s="44">
        <v>0</v>
      </c>
      <c r="M50" s="9">
        <f t="shared" si="9"/>
        <v>252146927</v>
      </c>
      <c r="N50" s="9">
        <v>0</v>
      </c>
      <c r="O50" s="25">
        <f t="shared" si="10"/>
        <v>0</v>
      </c>
      <c r="P50" s="9">
        <v>0</v>
      </c>
      <c r="Q50" s="10">
        <v>0</v>
      </c>
    </row>
    <row r="51" spans="1:17" s="6" customFormat="1" ht="23.25" customHeight="1" x14ac:dyDescent="0.25">
      <c r="A51" s="94" t="s">
        <v>4</v>
      </c>
      <c r="B51" s="95" t="s">
        <v>52</v>
      </c>
      <c r="C51" s="7" t="s">
        <v>52</v>
      </c>
      <c r="D51" s="7" t="s">
        <v>36</v>
      </c>
      <c r="E51" s="7" t="s">
        <v>41</v>
      </c>
      <c r="F51" s="7" t="s">
        <v>41</v>
      </c>
      <c r="G51" s="23" t="s">
        <v>139</v>
      </c>
      <c r="H51" s="7" t="s">
        <v>6</v>
      </c>
      <c r="I51" s="8" t="s">
        <v>7</v>
      </c>
      <c r="J51" s="44">
        <v>295308239</v>
      </c>
      <c r="K51" s="27">
        <v>0</v>
      </c>
      <c r="L51" s="44">
        <v>211811633</v>
      </c>
      <c r="M51" s="9">
        <f t="shared" si="9"/>
        <v>83496606</v>
      </c>
      <c r="N51" s="9">
        <v>211811633</v>
      </c>
      <c r="O51" s="25">
        <f t="shared" si="10"/>
        <v>0.71725609050819605</v>
      </c>
      <c r="P51" s="9">
        <v>0</v>
      </c>
      <c r="Q51" s="10">
        <v>0</v>
      </c>
    </row>
    <row r="52" spans="1:17" s="6" customFormat="1" ht="16.5" x14ac:dyDescent="0.25">
      <c r="A52" s="94" t="s">
        <v>4</v>
      </c>
      <c r="B52" s="95" t="s">
        <v>52</v>
      </c>
      <c r="C52" s="7" t="s">
        <v>52</v>
      </c>
      <c r="D52" s="7" t="s">
        <v>36</v>
      </c>
      <c r="E52" s="7" t="s">
        <v>41</v>
      </c>
      <c r="F52" s="7" t="s">
        <v>42</v>
      </c>
      <c r="G52" s="23" t="s">
        <v>140</v>
      </c>
      <c r="H52" s="7" t="s">
        <v>6</v>
      </c>
      <c r="I52" s="8" t="s">
        <v>7</v>
      </c>
      <c r="J52" s="44">
        <v>303611072</v>
      </c>
      <c r="K52" s="27">
        <v>0</v>
      </c>
      <c r="L52" s="44">
        <v>0</v>
      </c>
      <c r="M52" s="9">
        <f t="shared" si="9"/>
        <v>303611072</v>
      </c>
      <c r="N52" s="9">
        <v>0</v>
      </c>
      <c r="O52" s="25">
        <f t="shared" si="10"/>
        <v>0</v>
      </c>
      <c r="P52" s="9">
        <v>0</v>
      </c>
      <c r="Q52" s="10">
        <v>0</v>
      </c>
    </row>
    <row r="53" spans="1:17" s="6" customFormat="1" ht="29.25" customHeight="1" x14ac:dyDescent="0.25">
      <c r="A53" s="94" t="s">
        <v>4</v>
      </c>
      <c r="B53" s="95" t="s">
        <v>52</v>
      </c>
      <c r="C53" s="7" t="s">
        <v>52</v>
      </c>
      <c r="D53" s="7" t="s">
        <v>36</v>
      </c>
      <c r="E53" s="7" t="s">
        <v>41</v>
      </c>
      <c r="F53" s="7" t="s">
        <v>44</v>
      </c>
      <c r="G53" s="23" t="s">
        <v>141</v>
      </c>
      <c r="H53" s="7" t="s">
        <v>6</v>
      </c>
      <c r="I53" s="8" t="s">
        <v>7</v>
      </c>
      <c r="J53" s="44">
        <v>41918942</v>
      </c>
      <c r="K53" s="27">
        <v>0</v>
      </c>
      <c r="L53" s="44">
        <v>0</v>
      </c>
      <c r="M53" s="9">
        <f t="shared" si="9"/>
        <v>41918942</v>
      </c>
      <c r="N53" s="9">
        <v>0</v>
      </c>
      <c r="O53" s="25">
        <f t="shared" si="10"/>
        <v>0</v>
      </c>
      <c r="P53" s="9">
        <v>0</v>
      </c>
      <c r="Q53" s="10">
        <v>0</v>
      </c>
    </row>
    <row r="54" spans="1:17" s="6" customFormat="1" ht="16.5" x14ac:dyDescent="0.25">
      <c r="A54" s="94" t="s">
        <v>4</v>
      </c>
      <c r="B54" s="95" t="s">
        <v>52</v>
      </c>
      <c r="C54" s="7" t="s">
        <v>52</v>
      </c>
      <c r="D54" s="7" t="s">
        <v>36</v>
      </c>
      <c r="E54" s="7" t="s">
        <v>41</v>
      </c>
      <c r="F54" s="7" t="s">
        <v>45</v>
      </c>
      <c r="G54" s="23" t="s">
        <v>142</v>
      </c>
      <c r="H54" s="7" t="s">
        <v>6</v>
      </c>
      <c r="I54" s="8" t="s">
        <v>7</v>
      </c>
      <c r="J54" s="44">
        <v>561355666</v>
      </c>
      <c r="K54" s="9">
        <v>0</v>
      </c>
      <c r="L54" s="44">
        <v>0</v>
      </c>
      <c r="M54" s="9">
        <f t="shared" si="9"/>
        <v>561355666</v>
      </c>
      <c r="N54" s="9">
        <v>0</v>
      </c>
      <c r="O54" s="25">
        <f t="shared" si="10"/>
        <v>0</v>
      </c>
      <c r="P54" s="9">
        <v>0</v>
      </c>
      <c r="Q54" s="10">
        <v>0</v>
      </c>
    </row>
    <row r="55" spans="1:17" s="6" customFormat="1" ht="24.75" x14ac:dyDescent="0.25">
      <c r="A55" s="94" t="s">
        <v>4</v>
      </c>
      <c r="B55" s="95" t="s">
        <v>52</v>
      </c>
      <c r="C55" s="7" t="s">
        <v>52</v>
      </c>
      <c r="D55" s="7" t="s">
        <v>36</v>
      </c>
      <c r="E55" s="7" t="s">
        <v>41</v>
      </c>
      <c r="F55" s="7" t="s">
        <v>46</v>
      </c>
      <c r="G55" s="23" t="s">
        <v>143</v>
      </c>
      <c r="H55" s="7" t="s">
        <v>6</v>
      </c>
      <c r="I55" s="64" t="s">
        <v>7</v>
      </c>
      <c r="J55" s="44">
        <v>6500000</v>
      </c>
      <c r="K55" s="9">
        <v>0</v>
      </c>
      <c r="L55" s="44">
        <v>0</v>
      </c>
      <c r="M55" s="9">
        <f t="shared" si="9"/>
        <v>6500000</v>
      </c>
      <c r="N55" s="9">
        <v>0</v>
      </c>
      <c r="O55" s="25">
        <f t="shared" si="10"/>
        <v>0</v>
      </c>
      <c r="P55" s="9">
        <v>0</v>
      </c>
      <c r="Q55" s="10">
        <v>0</v>
      </c>
    </row>
    <row r="56" spans="1:17" s="6" customFormat="1" ht="16.5" x14ac:dyDescent="0.25">
      <c r="A56" s="94" t="s">
        <v>4</v>
      </c>
      <c r="B56" s="95" t="s">
        <v>52</v>
      </c>
      <c r="C56" s="7" t="s">
        <v>52</v>
      </c>
      <c r="D56" s="7" t="s">
        <v>36</v>
      </c>
      <c r="E56" s="7" t="s">
        <v>41</v>
      </c>
      <c r="F56" s="7" t="s">
        <v>47</v>
      </c>
      <c r="G56" s="23" t="s">
        <v>144</v>
      </c>
      <c r="H56" s="7" t="s">
        <v>6</v>
      </c>
      <c r="I56" s="8" t="s">
        <v>7</v>
      </c>
      <c r="J56" s="44">
        <v>160736353</v>
      </c>
      <c r="K56" s="9">
        <v>0</v>
      </c>
      <c r="L56" s="44">
        <v>0</v>
      </c>
      <c r="M56" s="9">
        <f t="shared" si="9"/>
        <v>160736353</v>
      </c>
      <c r="N56" s="9">
        <v>0</v>
      </c>
      <c r="O56" s="25">
        <f t="shared" si="10"/>
        <v>0</v>
      </c>
      <c r="P56" s="9">
        <v>0</v>
      </c>
      <c r="Q56" s="10">
        <v>0</v>
      </c>
    </row>
    <row r="57" spans="1:17" s="6" customFormat="1" x14ac:dyDescent="0.25">
      <c r="A57" s="94" t="s">
        <v>4</v>
      </c>
      <c r="B57" s="95" t="s">
        <v>52</v>
      </c>
      <c r="C57" s="7" t="s">
        <v>52</v>
      </c>
      <c r="D57" s="7" t="s">
        <v>36</v>
      </c>
      <c r="E57" s="7" t="s">
        <v>42</v>
      </c>
      <c r="F57" s="7" t="s">
        <v>37</v>
      </c>
      <c r="G57" s="23" t="s">
        <v>145</v>
      </c>
      <c r="H57" s="7" t="s">
        <v>6</v>
      </c>
      <c r="I57" s="8" t="s">
        <v>7</v>
      </c>
      <c r="J57" s="44">
        <v>3500000</v>
      </c>
      <c r="K57" s="9">
        <v>0</v>
      </c>
      <c r="L57" s="44">
        <v>0</v>
      </c>
      <c r="M57" s="9">
        <f t="shared" si="9"/>
        <v>3500000</v>
      </c>
      <c r="N57" s="9">
        <v>0</v>
      </c>
      <c r="O57" s="25">
        <f t="shared" si="10"/>
        <v>0</v>
      </c>
      <c r="P57" s="9">
        <v>0</v>
      </c>
      <c r="Q57" s="10">
        <v>0</v>
      </c>
    </row>
    <row r="58" spans="1:17" s="6" customFormat="1" ht="24.75" x14ac:dyDescent="0.25">
      <c r="A58" s="94" t="s">
        <v>4</v>
      </c>
      <c r="B58" s="95" t="s">
        <v>52</v>
      </c>
      <c r="C58" s="7" t="s">
        <v>52</v>
      </c>
      <c r="D58" s="7" t="s">
        <v>36</v>
      </c>
      <c r="E58" s="7" t="s">
        <v>42</v>
      </c>
      <c r="F58" s="7" t="s">
        <v>39</v>
      </c>
      <c r="G58" s="23" t="s">
        <v>146</v>
      </c>
      <c r="H58" s="7" t="s">
        <v>6</v>
      </c>
      <c r="I58" s="8" t="s">
        <v>7</v>
      </c>
      <c r="J58" s="44">
        <v>66904261</v>
      </c>
      <c r="K58" s="9">
        <v>0</v>
      </c>
      <c r="L58" s="44">
        <v>0</v>
      </c>
      <c r="M58" s="9">
        <f t="shared" si="9"/>
        <v>66904261</v>
      </c>
      <c r="N58" s="9">
        <v>0</v>
      </c>
      <c r="O58" s="25">
        <f t="shared" si="10"/>
        <v>0</v>
      </c>
      <c r="P58" s="9">
        <v>0</v>
      </c>
      <c r="Q58" s="10">
        <v>0</v>
      </c>
    </row>
    <row r="59" spans="1:17" s="6" customFormat="1" ht="16.5" x14ac:dyDescent="0.25">
      <c r="A59" s="94" t="s">
        <v>4</v>
      </c>
      <c r="B59" s="95" t="s">
        <v>52</v>
      </c>
      <c r="C59" s="7" t="s">
        <v>52</v>
      </c>
      <c r="D59" s="7" t="s">
        <v>36</v>
      </c>
      <c r="E59" s="7" t="s">
        <v>42</v>
      </c>
      <c r="F59" s="7" t="s">
        <v>44</v>
      </c>
      <c r="G59" s="23" t="s">
        <v>147</v>
      </c>
      <c r="H59" s="7" t="s">
        <v>6</v>
      </c>
      <c r="I59" s="8" t="s">
        <v>7</v>
      </c>
      <c r="J59" s="44">
        <v>5907296</v>
      </c>
      <c r="K59" s="9">
        <v>0</v>
      </c>
      <c r="L59" s="44">
        <v>0</v>
      </c>
      <c r="M59" s="9">
        <f t="shared" si="9"/>
        <v>5907296</v>
      </c>
      <c r="N59" s="9">
        <v>0</v>
      </c>
      <c r="O59" s="25">
        <f t="shared" si="10"/>
        <v>0</v>
      </c>
      <c r="P59" s="9">
        <v>0</v>
      </c>
      <c r="Q59" s="10">
        <v>0</v>
      </c>
    </row>
    <row r="60" spans="1:17" s="6" customFormat="1" ht="16.5" x14ac:dyDescent="0.25">
      <c r="A60" s="94" t="s">
        <v>4</v>
      </c>
      <c r="B60" s="95" t="s">
        <v>52</v>
      </c>
      <c r="C60" s="7" t="s">
        <v>52</v>
      </c>
      <c r="D60" s="7" t="s">
        <v>36</v>
      </c>
      <c r="E60" s="7" t="s">
        <v>42</v>
      </c>
      <c r="F60" s="7" t="s">
        <v>45</v>
      </c>
      <c r="G60" s="23" t="s">
        <v>148</v>
      </c>
      <c r="H60" s="7" t="s">
        <v>6</v>
      </c>
      <c r="I60" s="8" t="s">
        <v>7</v>
      </c>
      <c r="J60" s="44">
        <v>19400000</v>
      </c>
      <c r="K60" s="9">
        <v>0</v>
      </c>
      <c r="L60" s="44">
        <v>0</v>
      </c>
      <c r="M60" s="9">
        <f t="shared" si="9"/>
        <v>19400000</v>
      </c>
      <c r="N60" s="9">
        <v>0</v>
      </c>
      <c r="O60" s="25">
        <f t="shared" si="10"/>
        <v>0</v>
      </c>
      <c r="P60" s="9">
        <v>0</v>
      </c>
      <c r="Q60" s="10">
        <v>0</v>
      </c>
    </row>
    <row r="61" spans="1:17" s="6" customFormat="1" ht="16.5" x14ac:dyDescent="0.25">
      <c r="A61" s="94" t="s">
        <v>4</v>
      </c>
      <c r="B61" s="95" t="s">
        <v>52</v>
      </c>
      <c r="C61" s="7" t="s">
        <v>52</v>
      </c>
      <c r="D61" s="7" t="s">
        <v>36</v>
      </c>
      <c r="E61" s="7" t="s">
        <v>42</v>
      </c>
      <c r="F61" s="7" t="s">
        <v>46</v>
      </c>
      <c r="G61" s="23" t="s">
        <v>149</v>
      </c>
      <c r="H61" s="7" t="s">
        <v>6</v>
      </c>
      <c r="I61" s="8" t="s">
        <v>7</v>
      </c>
      <c r="J61" s="44">
        <v>1920000</v>
      </c>
      <c r="K61" s="9">
        <v>0</v>
      </c>
      <c r="L61" s="44">
        <v>0</v>
      </c>
      <c r="M61" s="9">
        <f t="shared" si="9"/>
        <v>1920000</v>
      </c>
      <c r="N61" s="9">
        <v>0</v>
      </c>
      <c r="O61" s="25">
        <f t="shared" si="10"/>
        <v>0</v>
      </c>
      <c r="P61" s="9">
        <v>0</v>
      </c>
      <c r="Q61" s="10">
        <v>0</v>
      </c>
    </row>
    <row r="62" spans="1:17" s="6" customFormat="1" ht="24.75" x14ac:dyDescent="0.25">
      <c r="A62" s="94" t="s">
        <v>4</v>
      </c>
      <c r="B62" s="95" t="s">
        <v>52</v>
      </c>
      <c r="C62" s="7" t="s">
        <v>36</v>
      </c>
      <c r="D62" s="7" t="s">
        <v>36</v>
      </c>
      <c r="E62" s="7" t="s">
        <v>42</v>
      </c>
      <c r="F62" s="7" t="s">
        <v>47</v>
      </c>
      <c r="G62" s="23" t="s">
        <v>150</v>
      </c>
      <c r="H62" s="7" t="s">
        <v>6</v>
      </c>
      <c r="I62" s="8" t="s">
        <v>7</v>
      </c>
      <c r="J62" s="44">
        <v>10633300</v>
      </c>
      <c r="K62" s="9">
        <v>0</v>
      </c>
      <c r="L62" s="44">
        <v>0</v>
      </c>
      <c r="M62" s="9">
        <f t="shared" si="9"/>
        <v>10633300</v>
      </c>
      <c r="N62" s="9">
        <v>0</v>
      </c>
      <c r="O62" s="25">
        <f t="shared" si="10"/>
        <v>0</v>
      </c>
      <c r="P62" s="9">
        <v>0</v>
      </c>
      <c r="Q62" s="10">
        <v>0</v>
      </c>
    </row>
    <row r="63" spans="1:17" s="6" customFormat="1" ht="16.5" x14ac:dyDescent="0.25">
      <c r="A63" s="94" t="s">
        <v>4</v>
      </c>
      <c r="B63" s="95" t="s">
        <v>52</v>
      </c>
      <c r="C63" s="7" t="s">
        <v>52</v>
      </c>
      <c r="D63" s="7" t="s">
        <v>52</v>
      </c>
      <c r="E63" s="7" t="s">
        <v>44</v>
      </c>
      <c r="F63" s="7" t="s">
        <v>42</v>
      </c>
      <c r="G63" s="23" t="s">
        <v>151</v>
      </c>
      <c r="H63" s="7" t="s">
        <v>6</v>
      </c>
      <c r="I63" s="8" t="s">
        <v>7</v>
      </c>
      <c r="J63" s="44">
        <v>4000000</v>
      </c>
      <c r="K63" s="9">
        <v>0</v>
      </c>
      <c r="L63" s="44">
        <v>0</v>
      </c>
      <c r="M63" s="9">
        <f t="shared" si="9"/>
        <v>4000000</v>
      </c>
      <c r="N63" s="9">
        <v>0</v>
      </c>
      <c r="O63" s="25">
        <f t="shared" si="10"/>
        <v>0</v>
      </c>
      <c r="P63" s="9">
        <v>0</v>
      </c>
      <c r="Q63" s="10">
        <v>0</v>
      </c>
    </row>
    <row r="64" spans="1:17" s="6" customFormat="1" ht="16.5" x14ac:dyDescent="0.25">
      <c r="A64" s="94" t="s">
        <v>4</v>
      </c>
      <c r="B64" s="95" t="s">
        <v>52</v>
      </c>
      <c r="C64" s="7" t="s">
        <v>52</v>
      </c>
      <c r="D64" s="7" t="s">
        <v>52</v>
      </c>
      <c r="E64" s="7" t="s">
        <v>45</v>
      </c>
      <c r="F64" s="7" t="s">
        <v>42</v>
      </c>
      <c r="G64" s="23" t="s">
        <v>152</v>
      </c>
      <c r="H64" s="7" t="s">
        <v>6</v>
      </c>
      <c r="I64" s="8" t="s">
        <v>7</v>
      </c>
      <c r="J64" s="44">
        <v>1098853351</v>
      </c>
      <c r="K64" s="9">
        <v>0</v>
      </c>
      <c r="L64" s="44">
        <v>297693350</v>
      </c>
      <c r="M64" s="9">
        <f t="shared" si="9"/>
        <v>801160001</v>
      </c>
      <c r="N64" s="9">
        <v>105333700</v>
      </c>
      <c r="O64" s="25">
        <f t="shared" si="10"/>
        <v>9.5857832079359967E-2</v>
      </c>
      <c r="P64" s="9">
        <v>4772100</v>
      </c>
      <c r="Q64" s="10">
        <v>4306300</v>
      </c>
    </row>
    <row r="65" spans="1:17" s="6" customFormat="1" ht="16.5" x14ac:dyDescent="0.25">
      <c r="A65" s="94" t="s">
        <v>4</v>
      </c>
      <c r="B65" s="95" t="s">
        <v>52</v>
      </c>
      <c r="C65" s="7" t="s">
        <v>52</v>
      </c>
      <c r="D65" s="7" t="s">
        <v>52</v>
      </c>
      <c r="E65" s="7" t="s">
        <v>45</v>
      </c>
      <c r="F65" s="7" t="s">
        <v>44</v>
      </c>
      <c r="G65" s="23" t="s">
        <v>153</v>
      </c>
      <c r="H65" s="7" t="s">
        <v>6</v>
      </c>
      <c r="I65" s="8" t="s">
        <v>7</v>
      </c>
      <c r="J65" s="44">
        <v>221300000</v>
      </c>
      <c r="K65" s="9">
        <v>0</v>
      </c>
      <c r="L65" s="44">
        <v>221300000</v>
      </c>
      <c r="M65" s="9">
        <f t="shared" si="9"/>
        <v>0</v>
      </c>
      <c r="N65" s="9">
        <v>221300000</v>
      </c>
      <c r="O65" s="25">
        <f t="shared" si="10"/>
        <v>1</v>
      </c>
      <c r="P65" s="9">
        <v>0</v>
      </c>
      <c r="Q65" s="10">
        <v>0</v>
      </c>
    </row>
    <row r="66" spans="1:17" s="6" customFormat="1" ht="24.75" x14ac:dyDescent="0.25">
      <c r="A66" s="94" t="s">
        <v>4</v>
      </c>
      <c r="B66" s="95" t="s">
        <v>52</v>
      </c>
      <c r="C66" s="7" t="s">
        <v>52</v>
      </c>
      <c r="D66" s="7" t="s">
        <v>52</v>
      </c>
      <c r="E66" s="7" t="s">
        <v>45</v>
      </c>
      <c r="F66" s="66" t="s">
        <v>45</v>
      </c>
      <c r="G66" s="23" t="s">
        <v>186</v>
      </c>
      <c r="H66" s="7" t="s">
        <v>6</v>
      </c>
      <c r="I66" s="8" t="s">
        <v>7</v>
      </c>
      <c r="J66" s="44">
        <v>0</v>
      </c>
      <c r="K66" s="9">
        <v>0</v>
      </c>
      <c r="L66" s="44">
        <v>0</v>
      </c>
      <c r="M66" s="9">
        <f t="shared" si="9"/>
        <v>0</v>
      </c>
      <c r="N66" s="9">
        <v>0</v>
      </c>
      <c r="O66" s="25">
        <f t="shared" ref="O66" si="11">IF(N66&gt;1,N66/(J66-K66),0)</f>
        <v>0</v>
      </c>
      <c r="P66" s="9">
        <v>0</v>
      </c>
      <c r="Q66" s="10">
        <v>0</v>
      </c>
    </row>
    <row r="67" spans="1:17" s="6" customFormat="1" ht="16.5" x14ac:dyDescent="0.25">
      <c r="A67" s="94" t="s">
        <v>4</v>
      </c>
      <c r="B67" s="95" t="s">
        <v>52</v>
      </c>
      <c r="C67" s="7" t="s">
        <v>52</v>
      </c>
      <c r="D67" s="7" t="s">
        <v>52</v>
      </c>
      <c r="E67" s="7" t="s">
        <v>45</v>
      </c>
      <c r="F67" s="7" t="s">
        <v>47</v>
      </c>
      <c r="G67" s="23" t="s">
        <v>154</v>
      </c>
      <c r="H67" s="7" t="s">
        <v>6</v>
      </c>
      <c r="I67" s="8" t="s">
        <v>7</v>
      </c>
      <c r="J67" s="44">
        <v>203606672</v>
      </c>
      <c r="K67" s="9">
        <v>0</v>
      </c>
      <c r="L67" s="44">
        <v>202620000</v>
      </c>
      <c r="M67" s="9">
        <f t="shared" si="9"/>
        <v>986672</v>
      </c>
      <c r="N67" s="9">
        <v>202620000</v>
      </c>
      <c r="O67" s="25">
        <f t="shared" si="10"/>
        <v>0.99515402913711981</v>
      </c>
      <c r="P67" s="9">
        <v>0</v>
      </c>
      <c r="Q67" s="10">
        <v>0</v>
      </c>
    </row>
    <row r="68" spans="1:17" s="6" customFormat="1" ht="24.75" x14ac:dyDescent="0.25">
      <c r="A68" s="94" t="s">
        <v>4</v>
      </c>
      <c r="B68" s="95" t="s">
        <v>52</v>
      </c>
      <c r="C68" s="7" t="s">
        <v>52</v>
      </c>
      <c r="D68" s="7" t="s">
        <v>52</v>
      </c>
      <c r="E68" s="7" t="s">
        <v>45</v>
      </c>
      <c r="F68" s="7" t="s">
        <v>48</v>
      </c>
      <c r="G68" s="23" t="s">
        <v>155</v>
      </c>
      <c r="H68" s="7" t="s">
        <v>6</v>
      </c>
      <c r="I68" s="8" t="s">
        <v>7</v>
      </c>
      <c r="J68" s="44">
        <v>4541796568.8000002</v>
      </c>
      <c r="K68" s="9">
        <v>0</v>
      </c>
      <c r="L68" s="44">
        <v>410375778.30000001</v>
      </c>
      <c r="M68" s="9">
        <f t="shared" si="9"/>
        <v>4131420790.5</v>
      </c>
      <c r="N68" s="9">
        <v>410375778.30000001</v>
      </c>
      <c r="O68" s="25">
        <f t="shared" si="10"/>
        <v>9.0355385161697471E-2</v>
      </c>
      <c r="P68" s="9">
        <v>403331495.30000001</v>
      </c>
      <c r="Q68" s="10">
        <v>389833849.30000001</v>
      </c>
    </row>
    <row r="69" spans="1:17" s="6" customFormat="1" ht="24.75" x14ac:dyDescent="0.25">
      <c r="A69" s="94" t="s">
        <v>4</v>
      </c>
      <c r="B69" s="95" t="s">
        <v>52</v>
      </c>
      <c r="C69" s="7" t="s">
        <v>52</v>
      </c>
      <c r="D69" s="7" t="s">
        <v>52</v>
      </c>
      <c r="E69" s="7" t="s">
        <v>45</v>
      </c>
      <c r="F69" s="7" t="s">
        <v>48</v>
      </c>
      <c r="G69" s="23" t="s">
        <v>155</v>
      </c>
      <c r="H69" s="7" t="s">
        <v>9</v>
      </c>
      <c r="I69" s="8" t="s">
        <v>10</v>
      </c>
      <c r="J69" s="44">
        <v>786000000</v>
      </c>
      <c r="K69" s="9">
        <v>0</v>
      </c>
      <c r="L69" s="44">
        <v>0</v>
      </c>
      <c r="M69" s="9">
        <f t="shared" si="9"/>
        <v>786000000</v>
      </c>
      <c r="N69" s="9">
        <v>0</v>
      </c>
      <c r="O69" s="25">
        <f t="shared" si="10"/>
        <v>0</v>
      </c>
      <c r="P69" s="9">
        <v>0</v>
      </c>
      <c r="Q69" s="10">
        <v>0</v>
      </c>
    </row>
    <row r="70" spans="1:17" s="6" customFormat="1" ht="24.75" x14ac:dyDescent="0.25">
      <c r="A70" s="94" t="s">
        <v>4</v>
      </c>
      <c r="B70" s="95" t="s">
        <v>52</v>
      </c>
      <c r="C70" s="7" t="s">
        <v>52</v>
      </c>
      <c r="D70" s="7" t="s">
        <v>52</v>
      </c>
      <c r="E70" s="7" t="s">
        <v>45</v>
      </c>
      <c r="F70" s="7" t="s">
        <v>48</v>
      </c>
      <c r="G70" s="23" t="s">
        <v>155</v>
      </c>
      <c r="H70" s="7" t="s">
        <v>9</v>
      </c>
      <c r="I70" s="8">
        <v>21</v>
      </c>
      <c r="J70" s="44">
        <v>391600000</v>
      </c>
      <c r="K70" s="9">
        <v>0</v>
      </c>
      <c r="L70" s="44">
        <v>0</v>
      </c>
      <c r="M70" s="9">
        <f t="shared" si="9"/>
        <v>391600000</v>
      </c>
      <c r="N70" s="9">
        <v>0</v>
      </c>
      <c r="O70" s="25">
        <f>IF(N70&gt;1,N70/(J70-K70),0)</f>
        <v>0</v>
      </c>
      <c r="P70" s="9">
        <v>0</v>
      </c>
      <c r="Q70" s="10">
        <v>0</v>
      </c>
    </row>
    <row r="71" spans="1:17" s="6" customFormat="1" ht="16.5" x14ac:dyDescent="0.25">
      <c r="A71" s="94" t="s">
        <v>4</v>
      </c>
      <c r="B71" s="95" t="s">
        <v>52</v>
      </c>
      <c r="C71" s="7" t="s">
        <v>52</v>
      </c>
      <c r="D71" s="7" t="s">
        <v>52</v>
      </c>
      <c r="E71" s="7" t="s">
        <v>46</v>
      </c>
      <c r="F71" s="7" t="s">
        <v>37</v>
      </c>
      <c r="G71" s="23" t="s">
        <v>156</v>
      </c>
      <c r="H71" s="7" t="s">
        <v>6</v>
      </c>
      <c r="I71" s="8" t="s">
        <v>7</v>
      </c>
      <c r="J71" s="44">
        <v>5015000000</v>
      </c>
      <c r="K71" s="9">
        <v>0</v>
      </c>
      <c r="L71" s="44">
        <v>4743067334</v>
      </c>
      <c r="M71" s="9">
        <f t="shared" si="9"/>
        <v>271932666</v>
      </c>
      <c r="N71" s="9">
        <v>4743067334</v>
      </c>
      <c r="O71" s="25">
        <f t="shared" si="10"/>
        <v>0.94577613838484542</v>
      </c>
      <c r="P71" s="9">
        <v>1000000000</v>
      </c>
      <c r="Q71" s="10">
        <v>1000000000</v>
      </c>
    </row>
    <row r="72" spans="1:17" s="6" customFormat="1" ht="16.5" x14ac:dyDescent="0.25">
      <c r="A72" s="94" t="s">
        <v>4</v>
      </c>
      <c r="B72" s="95" t="s">
        <v>52</v>
      </c>
      <c r="C72" s="7" t="s">
        <v>52</v>
      </c>
      <c r="D72" s="7" t="s">
        <v>52</v>
      </c>
      <c r="E72" s="7" t="s">
        <v>46</v>
      </c>
      <c r="F72" s="66" t="s">
        <v>39</v>
      </c>
      <c r="G72" s="23" t="s">
        <v>157</v>
      </c>
      <c r="H72" s="7" t="s">
        <v>6</v>
      </c>
      <c r="I72" s="8" t="s">
        <v>7</v>
      </c>
      <c r="J72" s="44">
        <v>2172141060</v>
      </c>
      <c r="K72" s="9">
        <v>0</v>
      </c>
      <c r="L72" s="44">
        <v>2057756040</v>
      </c>
      <c r="M72" s="9">
        <f t="shared" si="9"/>
        <v>114385020</v>
      </c>
      <c r="N72" s="9">
        <v>2055008016</v>
      </c>
      <c r="O72" s="25">
        <f t="shared" si="10"/>
        <v>0.94607484469724079</v>
      </c>
      <c r="P72" s="9">
        <v>0</v>
      </c>
      <c r="Q72" s="10">
        <v>0</v>
      </c>
    </row>
    <row r="73" spans="1:17" s="6" customFormat="1" ht="16.5" x14ac:dyDescent="0.25">
      <c r="A73" s="94" t="s">
        <v>4</v>
      </c>
      <c r="B73" s="95" t="s">
        <v>52</v>
      </c>
      <c r="C73" s="7" t="s">
        <v>52</v>
      </c>
      <c r="D73" s="7" t="s">
        <v>52</v>
      </c>
      <c r="E73" s="66" t="s">
        <v>46</v>
      </c>
      <c r="F73" s="66" t="s">
        <v>41</v>
      </c>
      <c r="G73" s="23" t="s">
        <v>185</v>
      </c>
      <c r="H73" s="7" t="s">
        <v>6</v>
      </c>
      <c r="I73" s="8" t="s">
        <v>7</v>
      </c>
      <c r="J73" s="44">
        <v>90000000</v>
      </c>
      <c r="K73" s="9">
        <v>0</v>
      </c>
      <c r="L73" s="44">
        <v>0</v>
      </c>
      <c r="M73" s="9">
        <f t="shared" si="9"/>
        <v>90000000</v>
      </c>
      <c r="N73" s="9">
        <v>0</v>
      </c>
      <c r="O73" s="25">
        <f t="shared" si="10"/>
        <v>0</v>
      </c>
      <c r="P73" s="9">
        <v>0</v>
      </c>
      <c r="Q73" s="10">
        <v>0</v>
      </c>
    </row>
    <row r="74" spans="1:17" s="6" customFormat="1" ht="16.5" x14ac:dyDescent="0.25">
      <c r="A74" s="94" t="s">
        <v>4</v>
      </c>
      <c r="B74" s="95" t="s">
        <v>52</v>
      </c>
      <c r="C74" s="7" t="s">
        <v>52</v>
      </c>
      <c r="D74" s="7" t="s">
        <v>52</v>
      </c>
      <c r="E74" s="7" t="s">
        <v>47</v>
      </c>
      <c r="F74" s="7" t="s">
        <v>39</v>
      </c>
      <c r="G74" s="23" t="s">
        <v>158</v>
      </c>
      <c r="H74" s="7" t="s">
        <v>6</v>
      </c>
      <c r="I74" s="8" t="s">
        <v>7</v>
      </c>
      <c r="J74" s="44">
        <v>40070000</v>
      </c>
      <c r="K74" s="9"/>
      <c r="L74" s="44">
        <v>0</v>
      </c>
      <c r="M74" s="9">
        <f t="shared" si="9"/>
        <v>40070000</v>
      </c>
      <c r="N74" s="9">
        <v>0</v>
      </c>
      <c r="O74" s="25"/>
      <c r="P74" s="9">
        <v>0</v>
      </c>
      <c r="Q74" s="10">
        <v>0</v>
      </c>
    </row>
    <row r="75" spans="1:17" s="6" customFormat="1" ht="41.25" x14ac:dyDescent="0.25">
      <c r="A75" s="94" t="s">
        <v>4</v>
      </c>
      <c r="B75" s="95" t="s">
        <v>52</v>
      </c>
      <c r="C75" s="7" t="s">
        <v>52</v>
      </c>
      <c r="D75" s="7" t="s">
        <v>52</v>
      </c>
      <c r="E75" s="7" t="s">
        <v>47</v>
      </c>
      <c r="F75" s="7" t="s">
        <v>41</v>
      </c>
      <c r="G75" s="23" t="s">
        <v>177</v>
      </c>
      <c r="H75" s="7" t="s">
        <v>6</v>
      </c>
      <c r="I75" s="8" t="s">
        <v>7</v>
      </c>
      <c r="J75" s="44">
        <v>4268646323.6500001</v>
      </c>
      <c r="K75" s="9">
        <v>0</v>
      </c>
      <c r="L75" s="44">
        <v>600000</v>
      </c>
      <c r="M75" s="9">
        <f t="shared" si="9"/>
        <v>4268046323.6500001</v>
      </c>
      <c r="N75" s="9">
        <v>600000</v>
      </c>
      <c r="O75" s="25">
        <f t="shared" si="10"/>
        <v>1.4055978277604335E-4</v>
      </c>
      <c r="P75" s="9">
        <v>600000</v>
      </c>
      <c r="Q75" s="10">
        <v>600000</v>
      </c>
    </row>
    <row r="76" spans="1:17" s="6" customFormat="1" ht="33" x14ac:dyDescent="0.25">
      <c r="A76" s="94" t="s">
        <v>4</v>
      </c>
      <c r="B76" s="95" t="s">
        <v>52</v>
      </c>
      <c r="C76" s="7" t="s">
        <v>52</v>
      </c>
      <c r="D76" s="7" t="s">
        <v>52</v>
      </c>
      <c r="E76" s="7" t="s">
        <v>47</v>
      </c>
      <c r="F76" s="7" t="s">
        <v>42</v>
      </c>
      <c r="G76" s="23" t="s">
        <v>159</v>
      </c>
      <c r="H76" s="7" t="s">
        <v>6</v>
      </c>
      <c r="I76" s="8" t="s">
        <v>7</v>
      </c>
      <c r="J76" s="44">
        <v>771516577</v>
      </c>
      <c r="K76" s="9">
        <v>0</v>
      </c>
      <c r="L76" s="44">
        <v>20766514.77</v>
      </c>
      <c r="M76" s="9">
        <f t="shared" si="9"/>
        <v>750750062.23000002</v>
      </c>
      <c r="N76" s="9">
        <v>20766514.77</v>
      </c>
      <c r="O76" s="25">
        <f t="shared" si="10"/>
        <v>2.6916485515773952E-2</v>
      </c>
      <c r="P76" s="9">
        <v>20766514.77</v>
      </c>
      <c r="Q76" s="10">
        <v>20639873.77</v>
      </c>
    </row>
    <row r="77" spans="1:17" s="6" customFormat="1" x14ac:dyDescent="0.25">
      <c r="A77" s="94" t="s">
        <v>4</v>
      </c>
      <c r="B77" s="95" t="s">
        <v>52</v>
      </c>
      <c r="C77" s="7" t="s">
        <v>52</v>
      </c>
      <c r="D77" s="7" t="s">
        <v>52</v>
      </c>
      <c r="E77" s="7" t="s">
        <v>47</v>
      </c>
      <c r="F77" s="7" t="s">
        <v>44</v>
      </c>
      <c r="G77" s="23" t="s">
        <v>160</v>
      </c>
      <c r="H77" s="7" t="s">
        <v>6</v>
      </c>
      <c r="I77" s="8" t="s">
        <v>7</v>
      </c>
      <c r="J77" s="44">
        <v>15465032889</v>
      </c>
      <c r="K77" s="9">
        <v>0</v>
      </c>
      <c r="L77" s="44">
        <v>11224502839.84</v>
      </c>
      <c r="M77" s="9">
        <f t="shared" si="9"/>
        <v>4240530049.1599998</v>
      </c>
      <c r="N77" s="9">
        <v>11224502839.84</v>
      </c>
      <c r="O77" s="25">
        <f t="shared" si="10"/>
        <v>0.72579883407967316</v>
      </c>
      <c r="P77" s="9">
        <v>0</v>
      </c>
      <c r="Q77" s="10">
        <v>0</v>
      </c>
    </row>
    <row r="78" spans="1:17" s="6" customFormat="1" ht="33" x14ac:dyDescent="0.25">
      <c r="A78" s="94" t="s">
        <v>4</v>
      </c>
      <c r="B78" s="95" t="s">
        <v>52</v>
      </c>
      <c r="C78" s="7" t="s">
        <v>52</v>
      </c>
      <c r="D78" s="7" t="s">
        <v>52</v>
      </c>
      <c r="E78" s="7" t="s">
        <v>47</v>
      </c>
      <c r="F78" s="7" t="s">
        <v>46</v>
      </c>
      <c r="G78" s="23" t="s">
        <v>161</v>
      </c>
      <c r="H78" s="7" t="s">
        <v>6</v>
      </c>
      <c r="I78" s="8" t="s">
        <v>7</v>
      </c>
      <c r="J78" s="44">
        <v>387794809.55000001</v>
      </c>
      <c r="K78" s="9">
        <v>0</v>
      </c>
      <c r="L78" s="44">
        <v>14999692.550000001</v>
      </c>
      <c r="M78" s="9">
        <f t="shared" si="9"/>
        <v>372795117</v>
      </c>
      <c r="N78" s="9">
        <v>14999692.550000001</v>
      </c>
      <c r="O78" s="25">
        <f t="shared" si="10"/>
        <v>3.8679456714249875E-2</v>
      </c>
      <c r="P78" s="9">
        <v>0</v>
      </c>
      <c r="Q78" s="10">
        <v>0</v>
      </c>
    </row>
    <row r="79" spans="1:17" s="6" customFormat="1" ht="24.75" x14ac:dyDescent="0.25">
      <c r="A79" s="94" t="s">
        <v>4</v>
      </c>
      <c r="B79" s="95" t="s">
        <v>52</v>
      </c>
      <c r="C79" s="7" t="s">
        <v>52</v>
      </c>
      <c r="D79" s="7" t="s">
        <v>52</v>
      </c>
      <c r="E79" s="7" t="s">
        <v>47</v>
      </c>
      <c r="F79" s="66" t="s">
        <v>47</v>
      </c>
      <c r="G79" s="23" t="s">
        <v>165</v>
      </c>
      <c r="H79" s="7" t="s">
        <v>6</v>
      </c>
      <c r="I79" s="8" t="s">
        <v>7</v>
      </c>
      <c r="J79" s="44">
        <v>0</v>
      </c>
      <c r="K79" s="9">
        <v>0</v>
      </c>
      <c r="L79" s="44">
        <v>0</v>
      </c>
      <c r="M79" s="9">
        <f t="shared" si="9"/>
        <v>0</v>
      </c>
      <c r="N79" s="9">
        <v>0</v>
      </c>
      <c r="O79" s="25">
        <f t="shared" si="10"/>
        <v>0</v>
      </c>
      <c r="P79" s="9">
        <v>0</v>
      </c>
      <c r="Q79" s="10">
        <v>0</v>
      </c>
    </row>
    <row r="80" spans="1:17" s="6" customFormat="1" ht="24.75" x14ac:dyDescent="0.25">
      <c r="A80" s="94" t="s">
        <v>4</v>
      </c>
      <c r="B80" s="95" t="s">
        <v>52</v>
      </c>
      <c r="C80" s="7" t="s">
        <v>52</v>
      </c>
      <c r="D80" s="7" t="s">
        <v>52</v>
      </c>
      <c r="E80" s="7" t="s">
        <v>48</v>
      </c>
      <c r="F80" s="7" t="s">
        <v>41</v>
      </c>
      <c r="G80" s="23" t="s">
        <v>162</v>
      </c>
      <c r="H80" s="7" t="s">
        <v>6</v>
      </c>
      <c r="I80" s="8" t="s">
        <v>7</v>
      </c>
      <c r="J80" s="44">
        <v>589530283</v>
      </c>
      <c r="K80" s="9">
        <v>0</v>
      </c>
      <c r="L80" s="44">
        <v>0</v>
      </c>
      <c r="M80" s="9">
        <f t="shared" si="9"/>
        <v>589530283</v>
      </c>
      <c r="N80" s="9">
        <v>0</v>
      </c>
      <c r="O80" s="25">
        <f t="shared" si="10"/>
        <v>0</v>
      </c>
      <c r="P80" s="9">
        <v>0</v>
      </c>
      <c r="Q80" s="10">
        <v>0</v>
      </c>
    </row>
    <row r="81" spans="1:256" s="6" customFormat="1" ht="41.25" x14ac:dyDescent="0.25">
      <c r="A81" s="94" t="s">
        <v>4</v>
      </c>
      <c r="B81" s="95" t="s">
        <v>52</v>
      </c>
      <c r="C81" s="7" t="s">
        <v>52</v>
      </c>
      <c r="D81" s="7" t="s">
        <v>52</v>
      </c>
      <c r="E81" s="7" t="s">
        <v>48</v>
      </c>
      <c r="F81" s="7" t="s">
        <v>42</v>
      </c>
      <c r="G81" s="23" t="s">
        <v>163</v>
      </c>
      <c r="H81" s="7" t="s">
        <v>6</v>
      </c>
      <c r="I81" s="8" t="s">
        <v>7</v>
      </c>
      <c r="J81" s="44">
        <v>641562697</v>
      </c>
      <c r="K81" s="9">
        <v>0</v>
      </c>
      <c r="L81" s="44">
        <v>260257323.69999999</v>
      </c>
      <c r="M81" s="9">
        <f t="shared" si="9"/>
        <v>381305373.30000001</v>
      </c>
      <c r="N81" s="9">
        <v>260240233.69999999</v>
      </c>
      <c r="O81" s="25">
        <f t="shared" si="10"/>
        <v>0.4056349206662182</v>
      </c>
      <c r="P81" s="9">
        <v>30109010.699999999</v>
      </c>
      <c r="Q81" s="10">
        <v>23147269.699999999</v>
      </c>
    </row>
    <row r="82" spans="1:256" s="6" customFormat="1" ht="16.5" x14ac:dyDescent="0.25">
      <c r="A82" s="94" t="s">
        <v>4</v>
      </c>
      <c r="B82" s="95" t="s">
        <v>52</v>
      </c>
      <c r="C82" s="7" t="s">
        <v>52</v>
      </c>
      <c r="D82" s="7" t="s">
        <v>52</v>
      </c>
      <c r="E82" s="7" t="s">
        <v>48</v>
      </c>
      <c r="F82" s="66" t="s">
        <v>45</v>
      </c>
      <c r="G82" s="23" t="s">
        <v>178</v>
      </c>
      <c r="H82" s="7" t="s">
        <v>6</v>
      </c>
      <c r="I82" s="8" t="s">
        <v>7</v>
      </c>
      <c r="J82" s="44">
        <v>697500000</v>
      </c>
      <c r="K82" s="9">
        <v>0</v>
      </c>
      <c r="L82" s="44">
        <v>0</v>
      </c>
      <c r="M82" s="9">
        <f t="shared" si="9"/>
        <v>697500000</v>
      </c>
      <c r="N82" s="9">
        <v>0</v>
      </c>
      <c r="O82" s="25">
        <f t="shared" si="10"/>
        <v>0</v>
      </c>
      <c r="P82" s="9">
        <v>0</v>
      </c>
      <c r="Q82" s="10">
        <v>0</v>
      </c>
      <c r="S82" s="6">
        <v>408287880</v>
      </c>
      <c r="T82" s="6">
        <v>408287880</v>
      </c>
      <c r="U82" s="6">
        <v>408287880</v>
      </c>
      <c r="V82" s="6">
        <v>408287880</v>
      </c>
      <c r="W82" s="6">
        <v>408287880</v>
      </c>
      <c r="X82" s="6">
        <v>408287880</v>
      </c>
      <c r="Y82" s="6">
        <v>408287880</v>
      </c>
      <c r="Z82" s="6">
        <v>408287880</v>
      </c>
      <c r="AA82" s="6">
        <v>408287880</v>
      </c>
      <c r="AB82" s="6">
        <v>408287880</v>
      </c>
      <c r="AC82" s="6">
        <v>408287880</v>
      </c>
      <c r="AD82" s="6">
        <v>408287880</v>
      </c>
      <c r="AE82" s="6">
        <v>408287880</v>
      </c>
      <c r="AF82" s="6">
        <v>408287880</v>
      </c>
      <c r="AG82" s="6">
        <v>408287880</v>
      </c>
      <c r="AH82" s="6">
        <v>408287880</v>
      </c>
      <c r="AI82" s="6">
        <v>408287880</v>
      </c>
      <c r="AJ82" s="6">
        <v>408287880</v>
      </c>
      <c r="AK82" s="6">
        <v>408287880</v>
      </c>
      <c r="AL82" s="6">
        <v>408287880</v>
      </c>
      <c r="AM82" s="6">
        <v>408287880</v>
      </c>
      <c r="AN82" s="6">
        <v>408287880</v>
      </c>
      <c r="AO82" s="6">
        <v>408287880</v>
      </c>
      <c r="AP82" s="6">
        <v>408287880</v>
      </c>
      <c r="AQ82" s="6">
        <v>408287880</v>
      </c>
      <c r="AR82" s="6">
        <v>408287880</v>
      </c>
      <c r="AS82" s="6">
        <v>408287880</v>
      </c>
      <c r="AT82" s="6">
        <v>408287880</v>
      </c>
      <c r="AU82" s="6">
        <v>408287880</v>
      </c>
      <c r="AV82" s="6">
        <v>408287880</v>
      </c>
      <c r="AW82" s="6">
        <v>408287880</v>
      </c>
      <c r="AX82" s="6">
        <v>408287880</v>
      </c>
      <c r="AY82" s="6">
        <v>408287880</v>
      </c>
      <c r="AZ82" s="6">
        <v>408287880</v>
      </c>
      <c r="BA82" s="6">
        <v>408287880</v>
      </c>
      <c r="BB82" s="6">
        <v>408287880</v>
      </c>
      <c r="BC82" s="6">
        <v>408287880</v>
      </c>
      <c r="BD82" s="6">
        <v>408287880</v>
      </c>
      <c r="BE82" s="6">
        <v>408287880</v>
      </c>
      <c r="BF82" s="6">
        <v>408287880</v>
      </c>
      <c r="BG82" s="6">
        <v>408287880</v>
      </c>
      <c r="BH82" s="6">
        <v>408287880</v>
      </c>
      <c r="BI82" s="6">
        <v>408287880</v>
      </c>
      <c r="BJ82" s="6">
        <v>408287880</v>
      </c>
      <c r="BK82" s="6">
        <v>408287880</v>
      </c>
      <c r="BL82" s="6">
        <v>408287880</v>
      </c>
      <c r="BM82" s="6">
        <v>408287880</v>
      </c>
      <c r="BN82" s="6">
        <v>408287880</v>
      </c>
      <c r="BO82" s="6">
        <v>408287880</v>
      </c>
      <c r="BP82" s="6">
        <v>408287880</v>
      </c>
      <c r="BQ82" s="6">
        <v>408287880</v>
      </c>
      <c r="BR82" s="6">
        <v>408287880</v>
      </c>
      <c r="BS82" s="6">
        <v>408287880</v>
      </c>
      <c r="BT82" s="6">
        <v>408287880</v>
      </c>
      <c r="BU82" s="6">
        <v>408287880</v>
      </c>
      <c r="BV82" s="6">
        <v>408287880</v>
      </c>
      <c r="BW82" s="6">
        <v>408287880</v>
      </c>
      <c r="BX82" s="6">
        <v>408287880</v>
      </c>
      <c r="BY82" s="6">
        <v>408287880</v>
      </c>
      <c r="BZ82" s="6">
        <v>408287880</v>
      </c>
      <c r="CA82" s="6">
        <v>408287880</v>
      </c>
      <c r="CB82" s="6">
        <v>408287880</v>
      </c>
      <c r="CC82" s="6">
        <v>408287880</v>
      </c>
      <c r="CD82" s="6">
        <v>408287880</v>
      </c>
      <c r="CE82" s="6">
        <v>408287880</v>
      </c>
      <c r="CF82" s="6">
        <v>408287880</v>
      </c>
      <c r="CG82" s="6">
        <v>408287880</v>
      </c>
      <c r="CH82" s="6">
        <v>408287880</v>
      </c>
      <c r="CI82" s="6">
        <v>408287880</v>
      </c>
      <c r="CJ82" s="6">
        <v>408287880</v>
      </c>
      <c r="CK82" s="6">
        <v>408287880</v>
      </c>
      <c r="CL82" s="6">
        <v>408287880</v>
      </c>
      <c r="CM82" s="6">
        <v>408287880</v>
      </c>
      <c r="CN82" s="6">
        <v>408287880</v>
      </c>
      <c r="CO82" s="6">
        <v>408287880</v>
      </c>
      <c r="CP82" s="6">
        <v>408287880</v>
      </c>
      <c r="CQ82" s="6">
        <v>408287880</v>
      </c>
      <c r="CR82" s="6">
        <v>408287880</v>
      </c>
      <c r="CS82" s="6">
        <v>408287880</v>
      </c>
      <c r="CT82" s="6">
        <v>408287880</v>
      </c>
      <c r="CU82" s="6">
        <v>408287880</v>
      </c>
      <c r="CV82" s="6">
        <v>408287880</v>
      </c>
      <c r="CW82" s="6">
        <v>408287880</v>
      </c>
      <c r="CX82" s="6">
        <v>408287880</v>
      </c>
      <c r="CY82" s="6">
        <v>408287880</v>
      </c>
      <c r="CZ82" s="6">
        <v>408287880</v>
      </c>
      <c r="DA82" s="6">
        <v>408287880</v>
      </c>
      <c r="DB82" s="6">
        <v>408287880</v>
      </c>
      <c r="DC82" s="6">
        <v>408287880</v>
      </c>
      <c r="DD82" s="6">
        <v>408287880</v>
      </c>
      <c r="DE82" s="6">
        <v>408287880</v>
      </c>
      <c r="DF82" s="6">
        <v>408287880</v>
      </c>
      <c r="DG82" s="6">
        <v>408287880</v>
      </c>
      <c r="DH82" s="6">
        <v>408287880</v>
      </c>
      <c r="DI82" s="6">
        <v>408287880</v>
      </c>
      <c r="DJ82" s="6">
        <v>408287880</v>
      </c>
      <c r="DK82" s="6">
        <v>408287880</v>
      </c>
      <c r="DL82" s="6">
        <v>408287880</v>
      </c>
      <c r="DM82" s="6">
        <v>408287880</v>
      </c>
      <c r="DN82" s="6">
        <v>408287880</v>
      </c>
      <c r="DO82" s="6">
        <v>408287880</v>
      </c>
      <c r="DP82" s="6">
        <v>408287880</v>
      </c>
      <c r="DQ82" s="6">
        <v>408287880</v>
      </c>
      <c r="DR82" s="6">
        <v>408287880</v>
      </c>
      <c r="DS82" s="6">
        <v>408287880</v>
      </c>
      <c r="DT82" s="6">
        <v>408287880</v>
      </c>
      <c r="DU82" s="6">
        <v>408287880</v>
      </c>
      <c r="DV82" s="6">
        <v>408287880</v>
      </c>
      <c r="DW82" s="6">
        <v>408287880</v>
      </c>
      <c r="DX82" s="6">
        <v>408287880</v>
      </c>
      <c r="DY82" s="6">
        <v>408287880</v>
      </c>
      <c r="DZ82" s="6">
        <v>408287880</v>
      </c>
      <c r="EA82" s="6">
        <v>408287880</v>
      </c>
      <c r="EB82" s="6">
        <v>408287880</v>
      </c>
      <c r="EC82" s="6">
        <v>408287880</v>
      </c>
      <c r="ED82" s="6">
        <v>408287880</v>
      </c>
      <c r="EE82" s="6">
        <v>408287880</v>
      </c>
      <c r="EF82" s="6">
        <v>408287880</v>
      </c>
      <c r="EG82" s="6">
        <v>408287880</v>
      </c>
      <c r="EH82" s="6">
        <v>408287880</v>
      </c>
      <c r="EI82" s="6">
        <v>408287880</v>
      </c>
      <c r="EJ82" s="6">
        <v>408287880</v>
      </c>
      <c r="EK82" s="6">
        <v>408287880</v>
      </c>
      <c r="EL82" s="6">
        <v>408287880</v>
      </c>
      <c r="EM82" s="6">
        <v>408287880</v>
      </c>
      <c r="EN82" s="6">
        <v>408287880</v>
      </c>
      <c r="EO82" s="6">
        <v>408287880</v>
      </c>
      <c r="EP82" s="6">
        <v>408287880</v>
      </c>
      <c r="EQ82" s="6">
        <v>408287880</v>
      </c>
      <c r="ER82" s="6">
        <v>408287880</v>
      </c>
      <c r="ES82" s="6">
        <v>408287880</v>
      </c>
      <c r="ET82" s="6">
        <v>408287880</v>
      </c>
      <c r="EU82" s="6">
        <v>408287880</v>
      </c>
      <c r="EV82" s="6">
        <v>408287880</v>
      </c>
      <c r="EW82" s="6">
        <v>408287880</v>
      </c>
      <c r="EX82" s="6">
        <v>408287880</v>
      </c>
      <c r="EY82" s="6">
        <v>408287880</v>
      </c>
      <c r="EZ82" s="6">
        <v>408287880</v>
      </c>
      <c r="FA82" s="6">
        <v>408287880</v>
      </c>
      <c r="FB82" s="6">
        <v>408287880</v>
      </c>
      <c r="FC82" s="6">
        <v>408287880</v>
      </c>
      <c r="FD82" s="6">
        <v>408287880</v>
      </c>
      <c r="FE82" s="6">
        <v>408287880</v>
      </c>
      <c r="FF82" s="6">
        <v>408287880</v>
      </c>
      <c r="FG82" s="6">
        <v>408287880</v>
      </c>
      <c r="FH82" s="6">
        <v>408287880</v>
      </c>
      <c r="FI82" s="6">
        <v>408287880</v>
      </c>
      <c r="FJ82" s="6">
        <v>408287880</v>
      </c>
      <c r="FK82" s="6">
        <v>408287880</v>
      </c>
      <c r="FL82" s="6">
        <v>408287880</v>
      </c>
      <c r="FM82" s="6">
        <v>408287880</v>
      </c>
      <c r="FN82" s="6">
        <v>408287880</v>
      </c>
      <c r="FO82" s="6">
        <v>408287880</v>
      </c>
      <c r="FP82" s="6">
        <v>408287880</v>
      </c>
      <c r="FQ82" s="6">
        <v>408287880</v>
      </c>
      <c r="FR82" s="6">
        <v>408287880</v>
      </c>
      <c r="FS82" s="6">
        <v>408287880</v>
      </c>
      <c r="FT82" s="6">
        <v>408287880</v>
      </c>
      <c r="FU82" s="6">
        <v>408287880</v>
      </c>
      <c r="FV82" s="6">
        <v>408287880</v>
      </c>
      <c r="FW82" s="6">
        <v>408287880</v>
      </c>
      <c r="FX82" s="6">
        <v>408287880</v>
      </c>
      <c r="FY82" s="6">
        <v>408287880</v>
      </c>
      <c r="FZ82" s="6">
        <v>408287880</v>
      </c>
      <c r="GA82" s="6">
        <v>408287880</v>
      </c>
      <c r="GB82" s="6">
        <v>408287880</v>
      </c>
      <c r="GC82" s="6">
        <v>408287880</v>
      </c>
      <c r="GD82" s="6">
        <v>408287880</v>
      </c>
      <c r="GE82" s="6">
        <v>408287880</v>
      </c>
      <c r="GF82" s="6">
        <v>408287880</v>
      </c>
      <c r="GG82" s="6">
        <v>408287880</v>
      </c>
      <c r="GH82" s="6">
        <v>408287880</v>
      </c>
      <c r="GI82" s="6">
        <v>408287880</v>
      </c>
      <c r="GJ82" s="6">
        <v>408287880</v>
      </c>
      <c r="GK82" s="6">
        <v>408287880</v>
      </c>
      <c r="GL82" s="6">
        <v>408287880</v>
      </c>
      <c r="GM82" s="6">
        <v>408287880</v>
      </c>
      <c r="GN82" s="6">
        <v>408287880</v>
      </c>
      <c r="GO82" s="6">
        <v>408287880</v>
      </c>
      <c r="GP82" s="6">
        <v>408287880</v>
      </c>
      <c r="GQ82" s="6">
        <v>408287880</v>
      </c>
      <c r="GR82" s="6">
        <v>408287880</v>
      </c>
      <c r="GS82" s="6">
        <v>408287880</v>
      </c>
      <c r="GT82" s="6">
        <v>408287880</v>
      </c>
      <c r="GU82" s="6">
        <v>408287880</v>
      </c>
      <c r="GV82" s="6">
        <v>408287880</v>
      </c>
      <c r="GW82" s="6">
        <v>408287880</v>
      </c>
      <c r="GX82" s="6">
        <v>408287880</v>
      </c>
      <c r="GY82" s="6">
        <v>408287880</v>
      </c>
      <c r="GZ82" s="6">
        <v>408287880</v>
      </c>
      <c r="HA82" s="6">
        <v>408287880</v>
      </c>
      <c r="HB82" s="6">
        <v>408287880</v>
      </c>
      <c r="HC82" s="6">
        <v>408287880</v>
      </c>
      <c r="HD82" s="6">
        <v>408287880</v>
      </c>
      <c r="HE82" s="6">
        <v>408287880</v>
      </c>
      <c r="HF82" s="6">
        <v>408287880</v>
      </c>
      <c r="HG82" s="6">
        <v>408287880</v>
      </c>
      <c r="HH82" s="6">
        <v>408287880</v>
      </c>
      <c r="HI82" s="6">
        <v>408287880</v>
      </c>
      <c r="HJ82" s="6">
        <v>408287880</v>
      </c>
      <c r="HK82" s="6">
        <v>408287880</v>
      </c>
      <c r="HL82" s="6">
        <v>408287880</v>
      </c>
      <c r="HM82" s="6">
        <v>408287880</v>
      </c>
      <c r="HN82" s="6">
        <v>408287880</v>
      </c>
      <c r="HO82" s="6">
        <v>408287880</v>
      </c>
      <c r="HP82" s="6">
        <v>408287880</v>
      </c>
      <c r="HQ82" s="6">
        <v>408287880</v>
      </c>
      <c r="HR82" s="6">
        <v>408287880</v>
      </c>
      <c r="HS82" s="6">
        <v>408287880</v>
      </c>
      <c r="HT82" s="6">
        <v>408287880</v>
      </c>
      <c r="HU82" s="6">
        <v>408287880</v>
      </c>
      <c r="HV82" s="6">
        <v>408287880</v>
      </c>
      <c r="HW82" s="6">
        <v>408287880</v>
      </c>
      <c r="HX82" s="6">
        <v>408287880</v>
      </c>
      <c r="HY82" s="6">
        <v>408287880</v>
      </c>
      <c r="HZ82" s="6">
        <v>408287880</v>
      </c>
      <c r="IA82" s="6">
        <v>408287880</v>
      </c>
      <c r="IB82" s="6">
        <v>408287880</v>
      </c>
      <c r="IC82" s="6">
        <v>408287880</v>
      </c>
      <c r="ID82" s="6">
        <v>408287880</v>
      </c>
      <c r="IE82" s="6">
        <v>408287880</v>
      </c>
      <c r="IF82" s="6">
        <v>408287880</v>
      </c>
      <c r="IG82" s="6">
        <v>408287880</v>
      </c>
      <c r="IH82" s="6">
        <v>408287880</v>
      </c>
      <c r="II82" s="6">
        <v>408287880</v>
      </c>
      <c r="IJ82" s="6">
        <v>408287880</v>
      </c>
      <c r="IK82" s="6">
        <v>408287880</v>
      </c>
      <c r="IL82" s="6">
        <v>408287880</v>
      </c>
      <c r="IM82" s="6">
        <v>408287880</v>
      </c>
      <c r="IN82" s="6">
        <v>408287880</v>
      </c>
      <c r="IO82" s="6">
        <v>408287880</v>
      </c>
      <c r="IP82" s="6">
        <v>408287880</v>
      </c>
      <c r="IQ82" s="6">
        <v>408287880</v>
      </c>
      <c r="IR82" s="6">
        <v>408287880</v>
      </c>
      <c r="IS82" s="6">
        <v>408287880</v>
      </c>
      <c r="IT82" s="6">
        <v>408287880</v>
      </c>
      <c r="IU82" s="6">
        <v>408287880</v>
      </c>
      <c r="IV82" s="6">
        <v>408287880</v>
      </c>
    </row>
    <row r="83" spans="1:256" s="6" customFormat="1" ht="16.5" x14ac:dyDescent="0.25">
      <c r="A83" s="94" t="s">
        <v>4</v>
      </c>
      <c r="B83" s="95" t="s">
        <v>52</v>
      </c>
      <c r="C83" s="7" t="s">
        <v>52</v>
      </c>
      <c r="D83" s="7" t="s">
        <v>52</v>
      </c>
      <c r="E83" s="7" t="s">
        <v>49</v>
      </c>
      <c r="F83" s="7"/>
      <c r="G83" s="23" t="s">
        <v>78</v>
      </c>
      <c r="H83" s="7" t="s">
        <v>6</v>
      </c>
      <c r="I83" s="8" t="s">
        <v>7</v>
      </c>
      <c r="J83" s="44">
        <v>1772694389</v>
      </c>
      <c r="K83" s="9">
        <v>0</v>
      </c>
      <c r="L83" s="44">
        <v>1748694389</v>
      </c>
      <c r="M83" s="9">
        <f t="shared" si="9"/>
        <v>24000000</v>
      </c>
      <c r="N83" s="9">
        <v>101752626</v>
      </c>
      <c r="O83" s="25">
        <f t="shared" si="10"/>
        <v>5.7399981988660767E-2</v>
      </c>
      <c r="P83" s="9">
        <v>88100820</v>
      </c>
      <c r="Q83" s="10">
        <v>75117137</v>
      </c>
    </row>
    <row r="84" spans="1:256" ht="16.5" customHeight="1" x14ac:dyDescent="0.25">
      <c r="A84" s="96" t="s">
        <v>4</v>
      </c>
      <c r="B84" s="97" t="s">
        <v>52</v>
      </c>
      <c r="C84" s="83"/>
      <c r="D84" s="83"/>
      <c r="E84" s="83"/>
      <c r="F84" s="83"/>
      <c r="G84" s="83" t="s">
        <v>83</v>
      </c>
      <c r="H84" s="83" t="s">
        <v>6</v>
      </c>
      <c r="I84" s="83" t="s">
        <v>7</v>
      </c>
      <c r="J84" s="65">
        <f>J43+J36</f>
        <v>41726600000</v>
      </c>
      <c r="K84" s="65">
        <f>K43+K36</f>
        <v>0</v>
      </c>
      <c r="L84" s="65">
        <f>L43+L36</f>
        <v>21444454895.16</v>
      </c>
      <c r="M84" s="65">
        <f>M43+M36</f>
        <v>20282145104.84</v>
      </c>
      <c r="N84" s="65">
        <f>N43+N36</f>
        <v>19572378368.16</v>
      </c>
      <c r="O84" s="77">
        <f>IF(N84&gt;1,N84/(J84-K84),0)</f>
        <v>0.46906238150628138</v>
      </c>
      <c r="P84" s="65">
        <f>P43+P36</f>
        <v>1547679940.77</v>
      </c>
      <c r="Q84" s="74">
        <f>Q43+Q36</f>
        <v>1513644429.77</v>
      </c>
      <c r="R84" s="32"/>
    </row>
    <row r="85" spans="1:256" ht="16.5" customHeight="1" x14ac:dyDescent="0.25">
      <c r="A85" s="96" t="s">
        <v>4</v>
      </c>
      <c r="B85" s="97" t="s">
        <v>52</v>
      </c>
      <c r="C85" s="83"/>
      <c r="D85" s="83"/>
      <c r="E85" s="83"/>
      <c r="F85" s="83"/>
      <c r="G85" s="83" t="s">
        <v>83</v>
      </c>
      <c r="H85" s="83" t="s">
        <v>9</v>
      </c>
      <c r="I85" s="83">
        <v>20</v>
      </c>
      <c r="J85" s="65">
        <f t="shared" ref="J85:N86" si="12">J44</f>
        <v>786000000</v>
      </c>
      <c r="K85" s="65">
        <f t="shared" si="12"/>
        <v>0</v>
      </c>
      <c r="L85" s="65">
        <f t="shared" si="12"/>
        <v>0</v>
      </c>
      <c r="M85" s="65">
        <f t="shared" si="12"/>
        <v>786000000</v>
      </c>
      <c r="N85" s="65">
        <f t="shared" si="12"/>
        <v>0</v>
      </c>
      <c r="O85" s="77">
        <f>IF(N85&gt;1,N85/(J85-K85),0)</f>
        <v>0</v>
      </c>
      <c r="P85" s="65">
        <f>P44</f>
        <v>0</v>
      </c>
      <c r="Q85" s="74">
        <f>Q44</f>
        <v>0</v>
      </c>
      <c r="R85" s="32"/>
    </row>
    <row r="86" spans="1:256" ht="16.5" customHeight="1" x14ac:dyDescent="0.25">
      <c r="A86" s="96" t="s">
        <v>4</v>
      </c>
      <c r="B86" s="97" t="s">
        <v>52</v>
      </c>
      <c r="C86" s="83"/>
      <c r="D86" s="83"/>
      <c r="E86" s="83"/>
      <c r="F86" s="83"/>
      <c r="G86" s="83" t="s">
        <v>83</v>
      </c>
      <c r="H86" s="83" t="s">
        <v>9</v>
      </c>
      <c r="I86" s="83">
        <v>21</v>
      </c>
      <c r="J86" s="65">
        <f t="shared" si="12"/>
        <v>391600000</v>
      </c>
      <c r="K86" s="65">
        <f t="shared" si="12"/>
        <v>0</v>
      </c>
      <c r="L86" s="65">
        <f t="shared" si="12"/>
        <v>0</v>
      </c>
      <c r="M86" s="65">
        <f t="shared" si="12"/>
        <v>391600000</v>
      </c>
      <c r="N86" s="65">
        <f t="shared" si="12"/>
        <v>0</v>
      </c>
      <c r="O86" s="77">
        <f>IF(N86&gt;1,N86/(J86-K86),0)</f>
        <v>0</v>
      </c>
      <c r="P86" s="65">
        <f>P45</f>
        <v>0</v>
      </c>
      <c r="Q86" s="74">
        <f>Q45</f>
        <v>0</v>
      </c>
      <c r="R86" s="32"/>
    </row>
    <row r="87" spans="1:256" ht="15.75" customHeight="1" thickBot="1" x14ac:dyDescent="0.3">
      <c r="A87" s="112" t="s">
        <v>86</v>
      </c>
      <c r="B87" s="113"/>
      <c r="C87" s="113"/>
      <c r="D87" s="113"/>
      <c r="E87" s="113"/>
      <c r="F87" s="113"/>
      <c r="G87" s="113"/>
      <c r="H87" s="113"/>
      <c r="I87" s="114"/>
      <c r="J87" s="78">
        <f>SUM(J84:J86)</f>
        <v>42904200000</v>
      </c>
      <c r="K87" s="78">
        <f>SUM(K84:K86)</f>
        <v>0</v>
      </c>
      <c r="L87" s="78">
        <f>SUM(L84:L86)</f>
        <v>21444454895.16</v>
      </c>
      <c r="M87" s="78">
        <f>SUM(M84:M86)</f>
        <v>21459745104.84</v>
      </c>
      <c r="N87" s="78">
        <f>SUM(N84:N86)</f>
        <v>19572378368.16</v>
      </c>
      <c r="O87" s="77">
        <f>IF(N87&gt;1,N87/(J87-K87),0)</f>
        <v>0.45618793423860599</v>
      </c>
      <c r="P87" s="78">
        <f>SUM(P84:P86)</f>
        <v>1547679940.77</v>
      </c>
      <c r="Q87" s="79">
        <f>SUM(Q84:Q86)</f>
        <v>1513644429.77</v>
      </c>
    </row>
    <row r="88" spans="1:256" ht="15.75" customHeight="1" thickBot="1" x14ac:dyDescent="0.3">
      <c r="A88" s="104" t="s">
        <v>92</v>
      </c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6"/>
    </row>
    <row r="89" spans="1:256" s="47" customFormat="1" ht="24.75" customHeight="1" x14ac:dyDescent="0.25">
      <c r="A89" s="92" t="s">
        <v>4</v>
      </c>
      <c r="B89" s="93" t="s">
        <v>53</v>
      </c>
      <c r="C89" s="11" t="s">
        <v>53</v>
      </c>
      <c r="D89" s="11"/>
      <c r="E89" s="11"/>
      <c r="F89" s="11"/>
      <c r="G89" s="12" t="s">
        <v>128</v>
      </c>
      <c r="H89" s="11" t="s">
        <v>6</v>
      </c>
      <c r="I89" s="13">
        <v>10</v>
      </c>
      <c r="J89" s="14">
        <f>J90</f>
        <v>14221800000</v>
      </c>
      <c r="K89" s="14">
        <f>K90</f>
        <v>12721800000</v>
      </c>
      <c r="L89" s="14">
        <f>L90</f>
        <v>0</v>
      </c>
      <c r="M89" s="14">
        <f>M90</f>
        <v>1500000000</v>
      </c>
      <c r="N89" s="14">
        <f t="shared" ref="N89" si="13">N90</f>
        <v>0</v>
      </c>
      <c r="O89" s="50">
        <f t="shared" ref="O89:O101" si="14">IF(N89&gt;1,N89/(J89-K89),0)</f>
        <v>0</v>
      </c>
      <c r="P89" s="14">
        <f>P90</f>
        <v>0</v>
      </c>
      <c r="Q89" s="22">
        <f>Q90</f>
        <v>0</v>
      </c>
    </row>
    <row r="90" spans="1:256" s="47" customFormat="1" ht="24.75" customHeight="1" x14ac:dyDescent="0.25">
      <c r="A90" s="92" t="s">
        <v>4</v>
      </c>
      <c r="B90" s="93" t="s">
        <v>53</v>
      </c>
      <c r="C90" s="11" t="s">
        <v>53</v>
      </c>
      <c r="D90" s="11" t="s">
        <v>36</v>
      </c>
      <c r="E90" s="11"/>
      <c r="F90" s="11"/>
      <c r="G90" s="12" t="s">
        <v>94</v>
      </c>
      <c r="H90" s="11" t="s">
        <v>6</v>
      </c>
      <c r="I90" s="13">
        <v>10</v>
      </c>
      <c r="J90" s="14">
        <f>J92+J91</f>
        <v>14221800000</v>
      </c>
      <c r="K90" s="14">
        <f>K92+K91</f>
        <v>12721800000</v>
      </c>
      <c r="L90" s="14">
        <f>L92+L91</f>
        <v>0</v>
      </c>
      <c r="M90" s="14">
        <f>M92+M91</f>
        <v>1500000000</v>
      </c>
      <c r="N90" s="14">
        <f>N92+N91</f>
        <v>0</v>
      </c>
      <c r="O90" s="50">
        <f t="shared" si="14"/>
        <v>0</v>
      </c>
      <c r="P90" s="14">
        <f>P92+P91</f>
        <v>0</v>
      </c>
      <c r="Q90" s="22">
        <f>Q92+Q91</f>
        <v>0</v>
      </c>
    </row>
    <row r="91" spans="1:256" s="47" customFormat="1" ht="24.75" customHeight="1" x14ac:dyDescent="0.25">
      <c r="A91" s="94" t="s">
        <v>4</v>
      </c>
      <c r="B91" s="95" t="s">
        <v>53</v>
      </c>
      <c r="C91" s="7" t="s">
        <v>53</v>
      </c>
      <c r="D91" s="7" t="s">
        <v>36</v>
      </c>
      <c r="E91" s="7" t="s">
        <v>187</v>
      </c>
      <c r="F91" s="7"/>
      <c r="G91" s="23" t="s">
        <v>188</v>
      </c>
      <c r="H91" s="7" t="s">
        <v>6</v>
      </c>
      <c r="I91" s="8">
        <v>10</v>
      </c>
      <c r="J91" s="9">
        <v>1500000000</v>
      </c>
      <c r="K91" s="9">
        <v>0</v>
      </c>
      <c r="L91" s="9">
        <v>0</v>
      </c>
      <c r="M91" s="9">
        <f>J91-L91-K91</f>
        <v>1500000000</v>
      </c>
      <c r="N91" s="9">
        <v>0</v>
      </c>
      <c r="O91" s="102">
        <f t="shared" si="14"/>
        <v>0</v>
      </c>
      <c r="P91" s="9">
        <v>0</v>
      </c>
      <c r="Q91" s="10">
        <v>0</v>
      </c>
    </row>
    <row r="92" spans="1:256" s="47" customFormat="1" ht="24.75" customHeight="1" x14ac:dyDescent="0.25">
      <c r="A92" s="94" t="s">
        <v>4</v>
      </c>
      <c r="B92" s="95" t="s">
        <v>53</v>
      </c>
      <c r="C92" s="7" t="s">
        <v>53</v>
      </c>
      <c r="D92" s="7" t="s">
        <v>36</v>
      </c>
      <c r="E92" s="7">
        <v>999</v>
      </c>
      <c r="F92" s="7"/>
      <c r="G92" s="23" t="s">
        <v>175</v>
      </c>
      <c r="H92" s="7" t="s">
        <v>6</v>
      </c>
      <c r="I92" s="8">
        <v>10</v>
      </c>
      <c r="J92" s="9">
        <v>12721800000</v>
      </c>
      <c r="K92" s="9">
        <v>12721800000</v>
      </c>
      <c r="L92" s="9">
        <v>0</v>
      </c>
      <c r="M92" s="9">
        <f>+J92-L92-K92</f>
        <v>0</v>
      </c>
      <c r="N92" s="9">
        <v>0</v>
      </c>
      <c r="O92" s="50">
        <f t="shared" si="14"/>
        <v>0</v>
      </c>
      <c r="P92" s="9">
        <v>0</v>
      </c>
      <c r="Q92" s="10">
        <v>0</v>
      </c>
    </row>
    <row r="93" spans="1:256" s="47" customFormat="1" ht="24.75" customHeight="1" x14ac:dyDescent="0.25">
      <c r="A93" s="92" t="s">
        <v>4</v>
      </c>
      <c r="B93" s="93" t="s">
        <v>53</v>
      </c>
      <c r="C93" s="11" t="s">
        <v>75</v>
      </c>
      <c r="D93" s="11"/>
      <c r="E93" s="11"/>
      <c r="F93" s="11"/>
      <c r="G93" s="12" t="s">
        <v>167</v>
      </c>
      <c r="H93" s="11" t="s">
        <v>6</v>
      </c>
      <c r="I93" s="13">
        <v>10</v>
      </c>
      <c r="J93" s="14">
        <f>J94</f>
        <v>1262700000</v>
      </c>
      <c r="K93" s="14">
        <v>0</v>
      </c>
      <c r="L93" s="14">
        <f t="shared" ref="L93:N94" si="15">L94</f>
        <v>135643572</v>
      </c>
      <c r="M93" s="14">
        <f t="shared" si="15"/>
        <v>1127056428</v>
      </c>
      <c r="N93" s="14">
        <f t="shared" si="15"/>
        <v>135643572</v>
      </c>
      <c r="O93" s="50">
        <f t="shared" si="14"/>
        <v>0.10742343549536706</v>
      </c>
      <c r="P93" s="14">
        <f>P94</f>
        <v>135643572</v>
      </c>
      <c r="Q93" s="22">
        <f>Q94</f>
        <v>135643572</v>
      </c>
    </row>
    <row r="94" spans="1:256" s="47" customFormat="1" ht="24.75" customHeight="1" x14ac:dyDescent="0.25">
      <c r="A94" s="92" t="s">
        <v>4</v>
      </c>
      <c r="B94" s="93" t="s">
        <v>53</v>
      </c>
      <c r="C94" s="11" t="s">
        <v>75</v>
      </c>
      <c r="D94" s="11" t="s">
        <v>52</v>
      </c>
      <c r="E94" s="11"/>
      <c r="F94" s="11"/>
      <c r="G94" s="12" t="s">
        <v>129</v>
      </c>
      <c r="H94" s="11" t="s">
        <v>6</v>
      </c>
      <c r="I94" s="13">
        <v>10</v>
      </c>
      <c r="J94" s="24">
        <f>J95</f>
        <v>1262700000</v>
      </c>
      <c r="K94" s="24"/>
      <c r="L94" s="24">
        <f t="shared" si="15"/>
        <v>135643572</v>
      </c>
      <c r="M94" s="14">
        <f t="shared" si="15"/>
        <v>1127056428</v>
      </c>
      <c r="N94" s="14">
        <f t="shared" si="15"/>
        <v>135643572</v>
      </c>
      <c r="O94" s="50">
        <f t="shared" si="14"/>
        <v>0.10742343549536706</v>
      </c>
      <c r="P94" s="14">
        <f>P95</f>
        <v>135643572</v>
      </c>
      <c r="Q94" s="22">
        <f>Q95</f>
        <v>135643572</v>
      </c>
    </row>
    <row r="95" spans="1:256" s="6" customFormat="1" ht="16.5" customHeight="1" x14ac:dyDescent="0.25">
      <c r="A95" s="92" t="s">
        <v>4</v>
      </c>
      <c r="B95" s="93" t="s">
        <v>53</v>
      </c>
      <c r="C95" s="11" t="s">
        <v>75</v>
      </c>
      <c r="D95" s="11" t="s">
        <v>52</v>
      </c>
      <c r="E95" s="11" t="s">
        <v>76</v>
      </c>
      <c r="F95" s="11"/>
      <c r="G95" s="12" t="s">
        <v>87</v>
      </c>
      <c r="H95" s="11" t="s">
        <v>6</v>
      </c>
      <c r="I95" s="13">
        <v>10</v>
      </c>
      <c r="J95" s="24">
        <f>J96+J97</f>
        <v>1262700000</v>
      </c>
      <c r="K95" s="24">
        <f>K96+K97</f>
        <v>0</v>
      </c>
      <c r="L95" s="24">
        <f>L96+L97</f>
        <v>135643572</v>
      </c>
      <c r="M95" s="14">
        <f>M96+M97</f>
        <v>1127056428</v>
      </c>
      <c r="N95" s="24">
        <f>N96+N97</f>
        <v>135643572</v>
      </c>
      <c r="O95" s="26">
        <f t="shared" si="14"/>
        <v>0.10742343549536706</v>
      </c>
      <c r="P95" s="14">
        <f>P96+P97</f>
        <v>135643572</v>
      </c>
      <c r="Q95" s="22">
        <f>Q96+Q97</f>
        <v>135643572</v>
      </c>
    </row>
    <row r="96" spans="1:256" s="6" customFormat="1" ht="16.5" customHeight="1" x14ac:dyDescent="0.25">
      <c r="A96" s="94" t="s">
        <v>4</v>
      </c>
      <c r="B96" s="95" t="s">
        <v>53</v>
      </c>
      <c r="C96" s="7" t="s">
        <v>75</v>
      </c>
      <c r="D96" s="7" t="s">
        <v>52</v>
      </c>
      <c r="E96" s="7" t="s">
        <v>76</v>
      </c>
      <c r="F96" s="7" t="s">
        <v>37</v>
      </c>
      <c r="G96" s="23" t="s">
        <v>79</v>
      </c>
      <c r="H96" s="7" t="s">
        <v>6</v>
      </c>
      <c r="I96" s="7" t="s">
        <v>7</v>
      </c>
      <c r="J96" s="27">
        <v>661204158</v>
      </c>
      <c r="K96" s="9"/>
      <c r="L96" s="27">
        <v>86915674</v>
      </c>
      <c r="M96" s="9">
        <f>+J96-L96-K96</f>
        <v>574288484</v>
      </c>
      <c r="N96" s="27">
        <v>86915674</v>
      </c>
      <c r="O96" s="25">
        <f t="shared" si="14"/>
        <v>0.13145058594746464</v>
      </c>
      <c r="P96" s="27">
        <v>86915674</v>
      </c>
      <c r="Q96" s="51">
        <v>86915674</v>
      </c>
    </row>
    <row r="97" spans="1:19" s="47" customFormat="1" ht="16.5" customHeight="1" x14ac:dyDescent="0.25">
      <c r="A97" s="94" t="s">
        <v>4</v>
      </c>
      <c r="B97" s="95" t="s">
        <v>53</v>
      </c>
      <c r="C97" s="7" t="s">
        <v>75</v>
      </c>
      <c r="D97" s="7" t="s">
        <v>52</v>
      </c>
      <c r="E97" s="7" t="s">
        <v>76</v>
      </c>
      <c r="F97" s="7" t="s">
        <v>39</v>
      </c>
      <c r="G97" s="23" t="s">
        <v>80</v>
      </c>
      <c r="H97" s="7" t="s">
        <v>6</v>
      </c>
      <c r="I97" s="7" t="s">
        <v>7</v>
      </c>
      <c r="J97" s="27">
        <v>601495842</v>
      </c>
      <c r="K97" s="9">
        <v>0</v>
      </c>
      <c r="L97" s="27">
        <v>48727898</v>
      </c>
      <c r="M97" s="9">
        <f>+J97-L97-K97</f>
        <v>552767944</v>
      </c>
      <c r="N97" s="27">
        <v>48727898</v>
      </c>
      <c r="O97" s="25">
        <f t="shared" si="14"/>
        <v>8.1011196749054173E-2</v>
      </c>
      <c r="P97" s="27">
        <v>48727898</v>
      </c>
      <c r="Q97" s="51">
        <v>48727898</v>
      </c>
    </row>
    <row r="98" spans="1:19" s="6" customFormat="1" ht="16.5" customHeight="1" x14ac:dyDescent="0.25">
      <c r="A98" s="92" t="s">
        <v>4</v>
      </c>
      <c r="B98" s="93" t="s">
        <v>53</v>
      </c>
      <c r="C98" s="11" t="s">
        <v>7</v>
      </c>
      <c r="D98" s="11"/>
      <c r="E98" s="11"/>
      <c r="F98" s="11"/>
      <c r="G98" s="12" t="s">
        <v>91</v>
      </c>
      <c r="H98" s="11" t="s">
        <v>6</v>
      </c>
      <c r="I98" s="11">
        <v>10</v>
      </c>
      <c r="J98" s="24">
        <f>J99</f>
        <v>1015700000</v>
      </c>
      <c r="K98" s="14">
        <f>K99</f>
        <v>0</v>
      </c>
      <c r="L98" s="24">
        <f>L99</f>
        <v>0</v>
      </c>
      <c r="M98" s="14">
        <f>M99</f>
        <v>1015700000</v>
      </c>
      <c r="N98" s="24">
        <f>N99</f>
        <v>0</v>
      </c>
      <c r="O98" s="26">
        <f t="shared" si="14"/>
        <v>0</v>
      </c>
      <c r="P98" s="24">
        <f>P99</f>
        <v>0</v>
      </c>
      <c r="Q98" s="33">
        <f>Q99</f>
        <v>0</v>
      </c>
    </row>
    <row r="99" spans="1:19" s="6" customFormat="1" ht="16.5" customHeight="1" x14ac:dyDescent="0.25">
      <c r="A99" s="92" t="s">
        <v>4</v>
      </c>
      <c r="B99" s="72" t="s">
        <v>53</v>
      </c>
      <c r="C99" s="7" t="s">
        <v>7</v>
      </c>
      <c r="D99" s="7"/>
      <c r="E99" s="7"/>
      <c r="F99" s="7"/>
      <c r="G99" s="23" t="s">
        <v>91</v>
      </c>
      <c r="H99" s="7" t="s">
        <v>6</v>
      </c>
      <c r="I99" s="7">
        <v>10</v>
      </c>
      <c r="J99" s="27">
        <v>1015700000</v>
      </c>
      <c r="K99" s="9">
        <v>0</v>
      </c>
      <c r="L99" s="9">
        <v>0</v>
      </c>
      <c r="M99" s="9">
        <f>+J99-L99-K99</f>
        <v>1015700000</v>
      </c>
      <c r="N99" s="27">
        <v>0</v>
      </c>
      <c r="O99" s="25">
        <f t="shared" si="14"/>
        <v>0</v>
      </c>
      <c r="P99" s="27">
        <v>0</v>
      </c>
      <c r="Q99" s="51">
        <v>0</v>
      </c>
    </row>
    <row r="100" spans="1:19" s="55" customFormat="1" ht="16.5" customHeight="1" x14ac:dyDescent="0.25">
      <c r="A100" s="96" t="s">
        <v>4</v>
      </c>
      <c r="B100" s="97" t="s">
        <v>53</v>
      </c>
      <c r="C100" s="83"/>
      <c r="D100" s="83"/>
      <c r="E100" s="83"/>
      <c r="F100" s="83"/>
      <c r="G100" s="84" t="s">
        <v>18</v>
      </c>
      <c r="H100" s="83" t="s">
        <v>6</v>
      </c>
      <c r="I100" s="85" t="s">
        <v>7</v>
      </c>
      <c r="J100" s="65">
        <f>J98+J93+J89</f>
        <v>16500200000</v>
      </c>
      <c r="K100" s="65">
        <f>K98+K93+K89</f>
        <v>12721800000</v>
      </c>
      <c r="L100" s="65">
        <f>L98+L93+L89</f>
        <v>135643572</v>
      </c>
      <c r="M100" s="65">
        <f>M98+M93+M89</f>
        <v>3642756428</v>
      </c>
      <c r="N100" s="65">
        <f>N98+N93+N89</f>
        <v>135643572</v>
      </c>
      <c r="O100" s="77">
        <f t="shared" si="14"/>
        <v>3.5899738513656576E-2</v>
      </c>
      <c r="P100" s="65">
        <f>P98+P93+P89</f>
        <v>135643572</v>
      </c>
      <c r="Q100" s="74">
        <f>Q98+Q93+Q89</f>
        <v>135643572</v>
      </c>
      <c r="R100" s="54"/>
      <c r="S100" s="54"/>
    </row>
    <row r="101" spans="1:19" s="6" customFormat="1" ht="16.5" customHeight="1" thickBot="1" x14ac:dyDescent="0.3">
      <c r="A101" s="112" t="s">
        <v>28</v>
      </c>
      <c r="B101" s="113"/>
      <c r="C101" s="113"/>
      <c r="D101" s="113"/>
      <c r="E101" s="113"/>
      <c r="F101" s="113"/>
      <c r="G101" s="113"/>
      <c r="H101" s="113"/>
      <c r="I101" s="114"/>
      <c r="J101" s="78">
        <f>J100</f>
        <v>16500200000</v>
      </c>
      <c r="K101" s="78">
        <f>K100</f>
        <v>12721800000</v>
      </c>
      <c r="L101" s="78">
        <f>L100</f>
        <v>135643572</v>
      </c>
      <c r="M101" s="78">
        <f>M100</f>
        <v>3642756428</v>
      </c>
      <c r="N101" s="78">
        <f>N100</f>
        <v>135643572</v>
      </c>
      <c r="O101" s="77">
        <f t="shared" si="14"/>
        <v>3.5899738513656576E-2</v>
      </c>
      <c r="P101" s="78">
        <f>P100</f>
        <v>135643572</v>
      </c>
      <c r="Q101" s="79">
        <f>Q100</f>
        <v>135643572</v>
      </c>
    </row>
    <row r="102" spans="1:19" s="47" customFormat="1" ht="16.5" customHeight="1" thickBot="1" x14ac:dyDescent="0.3">
      <c r="A102" s="104" t="s">
        <v>126</v>
      </c>
      <c r="B102" s="105"/>
      <c r="C102" s="105"/>
      <c r="D102" s="105"/>
      <c r="E102" s="105"/>
      <c r="F102" s="105"/>
      <c r="G102" s="105"/>
      <c r="H102" s="105"/>
      <c r="I102" s="105"/>
      <c r="J102" s="105"/>
      <c r="K102" s="105"/>
      <c r="L102" s="105"/>
      <c r="M102" s="105"/>
      <c r="N102" s="105"/>
      <c r="O102" s="105"/>
      <c r="P102" s="105"/>
      <c r="Q102" s="106"/>
    </row>
    <row r="103" spans="1:19" s="47" customFormat="1" ht="16.5" customHeight="1" x14ac:dyDescent="0.25">
      <c r="A103" s="92" t="s">
        <v>4</v>
      </c>
      <c r="B103" s="93" t="s">
        <v>77</v>
      </c>
      <c r="C103" s="11"/>
      <c r="D103" s="11"/>
      <c r="E103" s="11"/>
      <c r="F103" s="11"/>
      <c r="G103" s="12" t="s">
        <v>90</v>
      </c>
      <c r="H103" s="11" t="s">
        <v>6</v>
      </c>
      <c r="I103" s="11" t="s">
        <v>7</v>
      </c>
      <c r="J103" s="24">
        <f>J105</f>
        <v>469200000</v>
      </c>
      <c r="K103" s="24">
        <f>K105+K109</f>
        <v>0</v>
      </c>
      <c r="L103" s="24">
        <f>L105</f>
        <v>61055764</v>
      </c>
      <c r="M103" s="14">
        <f>M105</f>
        <v>408144236</v>
      </c>
      <c r="N103" s="24">
        <f>N105</f>
        <v>61055764</v>
      </c>
      <c r="O103" s="26">
        <f t="shared" ref="O103:O118" si="16">IF(N103&gt;1,N103/(J103-K103),0)</f>
        <v>0.13012737425404944</v>
      </c>
      <c r="P103" s="24">
        <f>P105</f>
        <v>58445764</v>
      </c>
      <c r="Q103" s="33">
        <f>Q105</f>
        <v>36983174</v>
      </c>
    </row>
    <row r="104" spans="1:19" s="47" customFormat="1" ht="16.5" customHeight="1" x14ac:dyDescent="0.25">
      <c r="A104" s="92" t="s">
        <v>4</v>
      </c>
      <c r="B104" s="93" t="s">
        <v>77</v>
      </c>
      <c r="C104" s="11"/>
      <c r="D104" s="11"/>
      <c r="E104" s="11"/>
      <c r="F104" s="11"/>
      <c r="G104" s="12" t="s">
        <v>90</v>
      </c>
      <c r="H104" s="11" t="s">
        <v>6</v>
      </c>
      <c r="I104" s="11">
        <v>11</v>
      </c>
      <c r="J104" s="24">
        <f>J108</f>
        <v>850000000</v>
      </c>
      <c r="K104" s="24">
        <f>K108</f>
        <v>0</v>
      </c>
      <c r="L104" s="24">
        <f>L108</f>
        <v>0</v>
      </c>
      <c r="M104" s="14">
        <f>M108</f>
        <v>850000000</v>
      </c>
      <c r="N104" s="24">
        <f>N108</f>
        <v>0</v>
      </c>
      <c r="O104" s="26">
        <f t="shared" si="16"/>
        <v>0</v>
      </c>
      <c r="P104" s="24">
        <f>P108</f>
        <v>0</v>
      </c>
      <c r="Q104" s="33">
        <f>Q108</f>
        <v>0</v>
      </c>
    </row>
    <row r="105" spans="1:19" s="6" customFormat="1" ht="16.5" customHeight="1" x14ac:dyDescent="0.25">
      <c r="A105" s="92" t="s">
        <v>4</v>
      </c>
      <c r="B105" s="93" t="s">
        <v>77</v>
      </c>
      <c r="C105" s="11" t="s">
        <v>36</v>
      </c>
      <c r="D105" s="11"/>
      <c r="E105" s="11"/>
      <c r="F105" s="11"/>
      <c r="G105" s="12" t="s">
        <v>88</v>
      </c>
      <c r="H105" s="11" t="s">
        <v>6</v>
      </c>
      <c r="I105" s="11" t="s">
        <v>7</v>
      </c>
      <c r="J105" s="24">
        <f>J106+J107</f>
        <v>469200000</v>
      </c>
      <c r="K105" s="24">
        <f>K106+K107</f>
        <v>0</v>
      </c>
      <c r="L105" s="24">
        <f>L106+L107</f>
        <v>61055764</v>
      </c>
      <c r="M105" s="24">
        <f>J105-L105-K105</f>
        <v>408144236</v>
      </c>
      <c r="N105" s="24">
        <f>N106+N107</f>
        <v>61055764</v>
      </c>
      <c r="O105" s="26">
        <f t="shared" si="16"/>
        <v>0.13012737425404944</v>
      </c>
      <c r="P105" s="24">
        <f>P106+P107</f>
        <v>58445764</v>
      </c>
      <c r="Q105" s="33">
        <f>Q106+Q107</f>
        <v>36983174</v>
      </c>
    </row>
    <row r="106" spans="1:19" s="6" customFormat="1" ht="16.5" customHeight="1" x14ac:dyDescent="0.25">
      <c r="A106" s="92" t="s">
        <v>4</v>
      </c>
      <c r="B106" s="95" t="s">
        <v>77</v>
      </c>
      <c r="C106" s="7" t="s">
        <v>36</v>
      </c>
      <c r="D106" s="7" t="s">
        <v>52</v>
      </c>
      <c r="E106" s="7" t="s">
        <v>37</v>
      </c>
      <c r="F106" s="7"/>
      <c r="G106" s="23" t="s">
        <v>81</v>
      </c>
      <c r="H106" s="7" t="s">
        <v>6</v>
      </c>
      <c r="I106" s="7" t="s">
        <v>7</v>
      </c>
      <c r="J106" s="27">
        <v>458200000</v>
      </c>
      <c r="K106" s="14">
        <v>0</v>
      </c>
      <c r="L106" s="27">
        <v>61055764</v>
      </c>
      <c r="M106" s="9">
        <f>+J106-L106-K106</f>
        <v>397144236</v>
      </c>
      <c r="N106" s="27">
        <v>61055764</v>
      </c>
      <c r="O106" s="26">
        <f t="shared" si="16"/>
        <v>0.13325134002618944</v>
      </c>
      <c r="P106" s="27">
        <v>58445764</v>
      </c>
      <c r="Q106" s="51">
        <v>36983174</v>
      </c>
    </row>
    <row r="107" spans="1:19" s="47" customFormat="1" ht="16.5" customHeight="1" x14ac:dyDescent="0.25">
      <c r="A107" s="92" t="s">
        <v>4</v>
      </c>
      <c r="B107" s="95" t="s">
        <v>77</v>
      </c>
      <c r="C107" s="7" t="s">
        <v>36</v>
      </c>
      <c r="D107" s="7" t="s">
        <v>52</v>
      </c>
      <c r="E107" s="7" t="s">
        <v>45</v>
      </c>
      <c r="F107" s="7"/>
      <c r="G107" s="23" t="s">
        <v>82</v>
      </c>
      <c r="H107" s="7" t="s">
        <v>6</v>
      </c>
      <c r="I107" s="7" t="s">
        <v>7</v>
      </c>
      <c r="J107" s="27">
        <v>11000000</v>
      </c>
      <c r="K107" s="14">
        <v>0</v>
      </c>
      <c r="L107" s="27">
        <v>0</v>
      </c>
      <c r="M107" s="9">
        <f>+J107-L107-K107</f>
        <v>11000000</v>
      </c>
      <c r="N107" s="27">
        <v>0</v>
      </c>
      <c r="O107" s="26">
        <f t="shared" si="16"/>
        <v>0</v>
      </c>
      <c r="P107" s="27">
        <v>0</v>
      </c>
      <c r="Q107" s="51">
        <v>0</v>
      </c>
    </row>
    <row r="108" spans="1:19" s="47" customFormat="1" ht="16.5" customHeight="1" x14ac:dyDescent="0.25">
      <c r="A108" s="92" t="s">
        <v>4</v>
      </c>
      <c r="B108" s="93" t="s">
        <v>77</v>
      </c>
      <c r="C108" s="11" t="s">
        <v>75</v>
      </c>
      <c r="D108" s="11"/>
      <c r="E108" s="11"/>
      <c r="F108" s="11"/>
      <c r="G108" s="12" t="s">
        <v>164</v>
      </c>
      <c r="H108" s="11" t="s">
        <v>6</v>
      </c>
      <c r="I108" s="11">
        <v>11</v>
      </c>
      <c r="J108" s="24">
        <f>J109</f>
        <v>850000000</v>
      </c>
      <c r="K108" s="14">
        <f>K109</f>
        <v>0</v>
      </c>
      <c r="L108" s="24">
        <f t="shared" ref="L108:Q109" si="17">L109</f>
        <v>0</v>
      </c>
      <c r="M108" s="14">
        <f>+J108-L108-K108</f>
        <v>850000000</v>
      </c>
      <c r="N108" s="24">
        <f t="shared" si="17"/>
        <v>0</v>
      </c>
      <c r="O108" s="26">
        <f t="shared" si="16"/>
        <v>0</v>
      </c>
      <c r="P108" s="24">
        <f t="shared" si="17"/>
        <v>0</v>
      </c>
      <c r="Q108" s="33">
        <f t="shared" si="17"/>
        <v>0</v>
      </c>
    </row>
    <row r="109" spans="1:19" s="6" customFormat="1" ht="16.5" customHeight="1" x14ac:dyDescent="0.25">
      <c r="A109" s="92" t="s">
        <v>4</v>
      </c>
      <c r="B109" s="93" t="s">
        <v>77</v>
      </c>
      <c r="C109" s="11" t="s">
        <v>75</v>
      </c>
      <c r="D109" s="72" t="s">
        <v>36</v>
      </c>
      <c r="E109" s="11"/>
      <c r="F109" s="11"/>
      <c r="G109" s="12" t="s">
        <v>89</v>
      </c>
      <c r="H109" s="11" t="s">
        <v>6</v>
      </c>
      <c r="I109" s="11">
        <v>11</v>
      </c>
      <c r="J109" s="24">
        <f>J110</f>
        <v>850000000</v>
      </c>
      <c r="K109" s="14">
        <f>K110</f>
        <v>0</v>
      </c>
      <c r="L109" s="24">
        <f t="shared" si="17"/>
        <v>0</v>
      </c>
      <c r="M109" s="14">
        <f>+J109-L109-K109</f>
        <v>850000000</v>
      </c>
      <c r="N109" s="24">
        <f t="shared" si="17"/>
        <v>0</v>
      </c>
      <c r="O109" s="26">
        <f t="shared" si="16"/>
        <v>0</v>
      </c>
      <c r="P109" s="24">
        <f t="shared" si="17"/>
        <v>0</v>
      </c>
      <c r="Q109" s="33">
        <f t="shared" si="17"/>
        <v>0</v>
      </c>
    </row>
    <row r="110" spans="1:19" ht="18" customHeight="1" x14ac:dyDescent="0.25">
      <c r="A110" s="94" t="s">
        <v>4</v>
      </c>
      <c r="B110" s="95" t="s">
        <v>77</v>
      </c>
      <c r="C110" s="7" t="s">
        <v>75</v>
      </c>
      <c r="D110" s="7" t="s">
        <v>36</v>
      </c>
      <c r="E110" s="7"/>
      <c r="F110" s="7"/>
      <c r="G110" s="23" t="s">
        <v>89</v>
      </c>
      <c r="H110" s="7" t="s">
        <v>6</v>
      </c>
      <c r="I110" s="7">
        <v>11</v>
      </c>
      <c r="J110" s="27">
        <v>850000000</v>
      </c>
      <c r="K110" s="9">
        <v>0</v>
      </c>
      <c r="L110" s="27">
        <v>0</v>
      </c>
      <c r="M110" s="14">
        <f>+J110-L110-K110</f>
        <v>850000000</v>
      </c>
      <c r="N110" s="27">
        <v>0</v>
      </c>
      <c r="O110" s="26">
        <f t="shared" si="16"/>
        <v>0</v>
      </c>
      <c r="P110" s="27">
        <v>0</v>
      </c>
      <c r="Q110" s="51">
        <v>0</v>
      </c>
    </row>
    <row r="111" spans="1:19" ht="21.75" customHeight="1" x14ac:dyDescent="0.25">
      <c r="A111" s="96" t="s">
        <v>4</v>
      </c>
      <c r="B111" s="97" t="s">
        <v>77</v>
      </c>
      <c r="C111" s="83"/>
      <c r="D111" s="83"/>
      <c r="E111" s="83"/>
      <c r="F111" s="83"/>
      <c r="G111" s="84" t="s">
        <v>125</v>
      </c>
      <c r="H111" s="83" t="s">
        <v>6</v>
      </c>
      <c r="I111" s="85" t="s">
        <v>7</v>
      </c>
      <c r="J111" s="65">
        <f>J103</f>
        <v>469200000</v>
      </c>
      <c r="K111" s="65">
        <f>K105</f>
        <v>0</v>
      </c>
      <c r="L111" s="65">
        <f>L105</f>
        <v>61055764</v>
      </c>
      <c r="M111" s="65">
        <f>M105</f>
        <v>408144236</v>
      </c>
      <c r="N111" s="65">
        <f>N105</f>
        <v>61055764</v>
      </c>
      <c r="O111" s="77">
        <f t="shared" si="16"/>
        <v>0.13012737425404944</v>
      </c>
      <c r="P111" s="65">
        <f>P105</f>
        <v>58445764</v>
      </c>
      <c r="Q111" s="74">
        <f>Q105</f>
        <v>36983174</v>
      </c>
    </row>
    <row r="112" spans="1:19" ht="21.75" customHeight="1" x14ac:dyDescent="0.25">
      <c r="A112" s="96" t="s">
        <v>4</v>
      </c>
      <c r="B112" s="97" t="s">
        <v>77</v>
      </c>
      <c r="C112" s="83"/>
      <c r="D112" s="83"/>
      <c r="E112" s="83"/>
      <c r="F112" s="83"/>
      <c r="G112" s="84" t="s">
        <v>125</v>
      </c>
      <c r="H112" s="83" t="s">
        <v>6</v>
      </c>
      <c r="I112" s="85">
        <v>11</v>
      </c>
      <c r="J112" s="65">
        <f>J104</f>
        <v>850000000</v>
      </c>
      <c r="K112" s="65">
        <f>K109</f>
        <v>0</v>
      </c>
      <c r="L112" s="65">
        <f>L104</f>
        <v>0</v>
      </c>
      <c r="M112" s="65">
        <f>M104</f>
        <v>850000000</v>
      </c>
      <c r="N112" s="65">
        <f>N104</f>
        <v>0</v>
      </c>
      <c r="O112" s="77">
        <f t="shared" si="16"/>
        <v>0</v>
      </c>
      <c r="P112" s="65">
        <f>P104</f>
        <v>0</v>
      </c>
      <c r="Q112" s="74">
        <f>Q104</f>
        <v>0</v>
      </c>
    </row>
    <row r="113" spans="1:18" ht="16.5" customHeight="1" x14ac:dyDescent="0.25">
      <c r="A113" s="112" t="s">
        <v>130</v>
      </c>
      <c r="B113" s="113"/>
      <c r="C113" s="113"/>
      <c r="D113" s="113"/>
      <c r="E113" s="113"/>
      <c r="F113" s="113"/>
      <c r="G113" s="113"/>
      <c r="H113" s="113"/>
      <c r="I113" s="114"/>
      <c r="J113" s="78">
        <f>J111+J112</f>
        <v>1319200000</v>
      </c>
      <c r="K113" s="78">
        <f>K111+K112</f>
        <v>0</v>
      </c>
      <c r="L113" s="78">
        <f>L111+L112</f>
        <v>61055764</v>
      </c>
      <c r="M113" s="78">
        <f>M111+M112</f>
        <v>1258144236</v>
      </c>
      <c r="N113" s="78">
        <f>N111+N112</f>
        <v>61055764</v>
      </c>
      <c r="O113" s="77">
        <f t="shared" si="16"/>
        <v>4.6282416616130986E-2</v>
      </c>
      <c r="P113" s="78">
        <f>P111+P112</f>
        <v>58445764</v>
      </c>
      <c r="Q113" s="79">
        <f>Q111+Q112</f>
        <v>36983174</v>
      </c>
    </row>
    <row r="114" spans="1:18" ht="16.5" customHeight="1" x14ac:dyDescent="0.25">
      <c r="A114" s="98" t="s">
        <v>4</v>
      </c>
      <c r="B114" s="86"/>
      <c r="C114" s="86"/>
      <c r="D114" s="86"/>
      <c r="E114" s="86"/>
      <c r="F114" s="86"/>
      <c r="G114" s="87" t="s">
        <v>5</v>
      </c>
      <c r="H114" s="86" t="s">
        <v>6</v>
      </c>
      <c r="I114" s="88">
        <v>10</v>
      </c>
      <c r="J114" s="73">
        <f>+J111+J84+J33+J100</f>
        <v>332071100000</v>
      </c>
      <c r="K114" s="73">
        <f>+K111+K84+K33+K100</f>
        <v>12721800000</v>
      </c>
      <c r="L114" s="73">
        <f>+L111+L84+L33+L100</f>
        <v>40211591726.160004</v>
      </c>
      <c r="M114" s="73">
        <f>+M111+M84+M33+M100</f>
        <v>279137708273.84003</v>
      </c>
      <c r="N114" s="73">
        <f>+N111+N84+N33+N100</f>
        <v>38339515199.160004</v>
      </c>
      <c r="O114" s="75">
        <f t="shared" si="16"/>
        <v>0.12005510955921933</v>
      </c>
      <c r="P114" s="73">
        <f>+P111+P84+P33+P100</f>
        <v>17137106538.77</v>
      </c>
      <c r="Q114" s="76">
        <f>+Q111+Q84+Q33+Q100</f>
        <v>17062355117.77</v>
      </c>
    </row>
    <row r="115" spans="1:18" ht="16.5" customHeight="1" x14ac:dyDescent="0.25">
      <c r="A115" s="98" t="s">
        <v>4</v>
      </c>
      <c r="B115" s="86"/>
      <c r="C115" s="86"/>
      <c r="D115" s="86"/>
      <c r="E115" s="86"/>
      <c r="F115" s="86"/>
      <c r="G115" s="87" t="s">
        <v>5</v>
      </c>
      <c r="H115" s="86" t="s">
        <v>6</v>
      </c>
      <c r="I115" s="88">
        <v>11</v>
      </c>
      <c r="J115" s="73">
        <f>J112</f>
        <v>850000000</v>
      </c>
      <c r="K115" s="73">
        <f>K112</f>
        <v>0</v>
      </c>
      <c r="L115" s="73">
        <f>L112</f>
        <v>0</v>
      </c>
      <c r="M115" s="73">
        <f>M112</f>
        <v>850000000</v>
      </c>
      <c r="N115" s="73">
        <f>N112</f>
        <v>0</v>
      </c>
      <c r="O115" s="75">
        <f t="shared" si="16"/>
        <v>0</v>
      </c>
      <c r="P115" s="73">
        <f>P112</f>
        <v>0</v>
      </c>
      <c r="Q115" s="76">
        <f>Q112</f>
        <v>0</v>
      </c>
    </row>
    <row r="116" spans="1:18" ht="16.5" customHeight="1" x14ac:dyDescent="0.25">
      <c r="A116" s="98" t="s">
        <v>4</v>
      </c>
      <c r="B116" s="86"/>
      <c r="C116" s="86"/>
      <c r="D116" s="86"/>
      <c r="E116" s="86"/>
      <c r="F116" s="86"/>
      <c r="G116" s="87" t="s">
        <v>5</v>
      </c>
      <c r="H116" s="86" t="s">
        <v>9</v>
      </c>
      <c r="I116" s="88">
        <v>20</v>
      </c>
      <c r="J116" s="73">
        <f t="shared" ref="J116:N117" si="18">J85</f>
        <v>786000000</v>
      </c>
      <c r="K116" s="73">
        <f t="shared" si="18"/>
        <v>0</v>
      </c>
      <c r="L116" s="73">
        <f t="shared" si="18"/>
        <v>0</v>
      </c>
      <c r="M116" s="73">
        <f t="shared" si="18"/>
        <v>786000000</v>
      </c>
      <c r="N116" s="73">
        <f t="shared" si="18"/>
        <v>0</v>
      </c>
      <c r="O116" s="75">
        <f>IF(N116&gt;1,N116/(J116-K116),0)</f>
        <v>0</v>
      </c>
      <c r="P116" s="73">
        <f>P85</f>
        <v>0</v>
      </c>
      <c r="Q116" s="76">
        <f>Q85</f>
        <v>0</v>
      </c>
    </row>
    <row r="117" spans="1:18" s="5" customFormat="1" ht="15" customHeight="1" x14ac:dyDescent="0.2">
      <c r="A117" s="98" t="s">
        <v>4</v>
      </c>
      <c r="B117" s="86"/>
      <c r="C117" s="86"/>
      <c r="D117" s="86"/>
      <c r="E117" s="86"/>
      <c r="F117" s="86"/>
      <c r="G117" s="87" t="s">
        <v>5</v>
      </c>
      <c r="H117" s="86" t="s">
        <v>9</v>
      </c>
      <c r="I117" s="88">
        <v>21</v>
      </c>
      <c r="J117" s="73">
        <f t="shared" si="18"/>
        <v>391600000</v>
      </c>
      <c r="K117" s="73">
        <f t="shared" si="18"/>
        <v>0</v>
      </c>
      <c r="L117" s="73">
        <f t="shared" si="18"/>
        <v>0</v>
      </c>
      <c r="M117" s="73">
        <f t="shared" si="18"/>
        <v>391600000</v>
      </c>
      <c r="N117" s="73">
        <f t="shared" si="18"/>
        <v>0</v>
      </c>
      <c r="O117" s="75">
        <f t="shared" si="16"/>
        <v>0</v>
      </c>
      <c r="P117" s="73">
        <f>P86</f>
        <v>0</v>
      </c>
      <c r="Q117" s="76">
        <f>Q86</f>
        <v>0</v>
      </c>
      <c r="R117" s="46"/>
    </row>
    <row r="118" spans="1:18" ht="15.75" customHeight="1" thickBot="1" x14ac:dyDescent="0.3">
      <c r="A118" s="115" t="s">
        <v>29</v>
      </c>
      <c r="B118" s="116"/>
      <c r="C118" s="116"/>
      <c r="D118" s="116"/>
      <c r="E118" s="116"/>
      <c r="F118" s="116"/>
      <c r="G118" s="116"/>
      <c r="H118" s="116"/>
      <c r="I118" s="117"/>
      <c r="J118" s="41">
        <f>SUM(J114:J117)</f>
        <v>334098700000</v>
      </c>
      <c r="K118" s="41">
        <f>SUM(K114:K117)</f>
        <v>12721800000</v>
      </c>
      <c r="L118" s="41">
        <f>SUM(L114:L117)</f>
        <v>40211591726.160004</v>
      </c>
      <c r="M118" s="41">
        <f>SUM(M114:M117)</f>
        <v>281165308273.84003</v>
      </c>
      <c r="N118" s="41">
        <f>SUM(N114:N117)</f>
        <v>38339515199.160004</v>
      </c>
      <c r="O118" s="43">
        <f t="shared" si="16"/>
        <v>0.11929766949385598</v>
      </c>
      <c r="P118" s="41">
        <f>SUM(P114:P117)</f>
        <v>17137106538.77</v>
      </c>
      <c r="Q118" s="52">
        <f>SUM(Q114:Q117)</f>
        <v>17062355117.77</v>
      </c>
      <c r="R118" s="118">
        <f>+J118-N118</f>
        <v>295759184800.83997</v>
      </c>
    </row>
    <row r="119" spans="1:18" s="6" customFormat="1" ht="18.75" customHeight="1" thickBot="1" x14ac:dyDescent="0.3">
      <c r="A119" s="104" t="s">
        <v>32</v>
      </c>
      <c r="B119" s="105"/>
      <c r="C119" s="105"/>
      <c r="D119" s="105"/>
      <c r="E119" s="105"/>
      <c r="F119" s="105"/>
      <c r="G119" s="105"/>
      <c r="H119" s="105"/>
      <c r="I119" s="105"/>
      <c r="J119" s="105"/>
      <c r="K119" s="105"/>
      <c r="L119" s="105"/>
      <c r="M119" s="105"/>
      <c r="N119" s="105"/>
      <c r="O119" s="105"/>
      <c r="P119" s="105"/>
      <c r="Q119" s="106"/>
    </row>
    <row r="120" spans="1:18" s="6" customFormat="1" ht="24.75" customHeight="1" x14ac:dyDescent="0.25">
      <c r="A120" s="92" t="s">
        <v>19</v>
      </c>
      <c r="B120" s="93">
        <v>2901</v>
      </c>
      <c r="C120" s="11"/>
      <c r="D120" s="11"/>
      <c r="E120" s="11"/>
      <c r="F120" s="11"/>
      <c r="G120" s="12" t="s">
        <v>123</v>
      </c>
      <c r="H120" s="11" t="s">
        <v>6</v>
      </c>
      <c r="I120" s="13">
        <v>10</v>
      </c>
      <c r="J120" s="24">
        <f>J124+J125+J126+J127+J130+J133+J134</f>
        <v>45330000000</v>
      </c>
      <c r="K120" s="14">
        <f t="shared" ref="K120" si="19">K124+K125+K126+K127+K130+K131+K133+K134</f>
        <v>0</v>
      </c>
      <c r="L120" s="90">
        <f>L124+L125+L126+L127+L130+L133+L134</f>
        <v>87214060</v>
      </c>
      <c r="M120" s="14">
        <f>M124+M125+M126+M127+M130+M133+M134</f>
        <v>45242785940</v>
      </c>
      <c r="N120" s="14">
        <f>N124+N125+N126+N127+N130+N133+N134</f>
        <v>0</v>
      </c>
      <c r="O120" s="26">
        <f>IF(N120&gt;1,N120/(J120-K120),0)</f>
        <v>0</v>
      </c>
      <c r="P120" s="14">
        <f>P124+P125+P126+P127+P130+P133+P134</f>
        <v>0</v>
      </c>
      <c r="Q120" s="22">
        <f>Q124+Q125+Q126+Q127+Q130+Q133+Q134</f>
        <v>0</v>
      </c>
    </row>
    <row r="121" spans="1:18" s="6" customFormat="1" ht="24.75" customHeight="1" x14ac:dyDescent="0.25">
      <c r="A121" s="92" t="s">
        <v>19</v>
      </c>
      <c r="B121" s="93">
        <v>2901</v>
      </c>
      <c r="C121" s="11"/>
      <c r="D121" s="11"/>
      <c r="E121" s="11"/>
      <c r="F121" s="11"/>
      <c r="G121" s="12" t="s">
        <v>174</v>
      </c>
      <c r="H121" s="11" t="s">
        <v>9</v>
      </c>
      <c r="I121" s="11">
        <v>11</v>
      </c>
      <c r="J121" s="24">
        <f>J131</f>
        <v>9015000000</v>
      </c>
      <c r="K121" s="14">
        <f t="shared" ref="K121:N121" si="20">K131</f>
        <v>0</v>
      </c>
      <c r="L121" s="90">
        <f>L131</f>
        <v>0</v>
      </c>
      <c r="M121" s="14">
        <f t="shared" si="20"/>
        <v>9015000000</v>
      </c>
      <c r="N121" s="14">
        <f t="shared" si="20"/>
        <v>0</v>
      </c>
      <c r="O121" s="26">
        <f>IF(N121&gt;1,N121/(J121-K121),0)</f>
        <v>0</v>
      </c>
      <c r="P121" s="14">
        <f t="shared" ref="P121:Q121" si="21">P131</f>
        <v>0</v>
      </c>
      <c r="Q121" s="22">
        <f t="shared" si="21"/>
        <v>0</v>
      </c>
    </row>
    <row r="122" spans="1:18" s="6" customFormat="1" ht="24.75" customHeight="1" x14ac:dyDescent="0.25">
      <c r="A122" s="92" t="s">
        <v>19</v>
      </c>
      <c r="B122" s="93">
        <v>2901</v>
      </c>
      <c r="C122" s="11"/>
      <c r="D122" s="11"/>
      <c r="E122" s="11"/>
      <c r="F122" s="11"/>
      <c r="G122" s="12" t="s">
        <v>174</v>
      </c>
      <c r="H122" s="11" t="s">
        <v>9</v>
      </c>
      <c r="I122" s="13">
        <v>20</v>
      </c>
      <c r="J122" s="14">
        <f>J128</f>
        <v>4000000000</v>
      </c>
      <c r="K122" s="14">
        <f t="shared" ref="K122:N122" si="22">K128</f>
        <v>0</v>
      </c>
      <c r="L122" s="14">
        <f>L128</f>
        <v>0</v>
      </c>
      <c r="M122" s="14">
        <f t="shared" si="22"/>
        <v>4000000000</v>
      </c>
      <c r="N122" s="14">
        <f t="shared" si="22"/>
        <v>0</v>
      </c>
      <c r="O122" s="26">
        <f>IF(N122&gt;1,N122/(J122-K122),0)</f>
        <v>0</v>
      </c>
      <c r="P122" s="24">
        <f t="shared" ref="P122:Q122" si="23">P128</f>
        <v>0</v>
      </c>
      <c r="Q122" s="22">
        <f t="shared" si="23"/>
        <v>0</v>
      </c>
    </row>
    <row r="123" spans="1:18" ht="33" customHeight="1" x14ac:dyDescent="0.25">
      <c r="A123" s="92" t="s">
        <v>19</v>
      </c>
      <c r="B123" s="93">
        <v>2901</v>
      </c>
      <c r="C123" s="11"/>
      <c r="D123" s="11"/>
      <c r="E123" s="11"/>
      <c r="F123" s="11"/>
      <c r="G123" s="12" t="s">
        <v>174</v>
      </c>
      <c r="H123" s="11" t="s">
        <v>9</v>
      </c>
      <c r="I123" s="13">
        <v>21</v>
      </c>
      <c r="J123" s="14">
        <f>J132+J129</f>
        <v>2908160000</v>
      </c>
      <c r="K123" s="14">
        <f t="shared" ref="K123:N123" si="24">K132+K129</f>
        <v>0</v>
      </c>
      <c r="L123" s="14">
        <f>L132+L129</f>
        <v>0</v>
      </c>
      <c r="M123" s="14">
        <f t="shared" si="24"/>
        <v>2908160000</v>
      </c>
      <c r="N123" s="14">
        <f t="shared" si="24"/>
        <v>0</v>
      </c>
      <c r="O123" s="26">
        <f>IF(N123&gt;1,N123/(J123-K123),0)</f>
        <v>0</v>
      </c>
      <c r="P123" s="14">
        <f t="shared" ref="P123:Q123" si="25">P132+P129</f>
        <v>0</v>
      </c>
      <c r="Q123" s="22">
        <f t="shared" si="25"/>
        <v>0</v>
      </c>
    </row>
    <row r="124" spans="1:18" ht="32.25" customHeight="1" x14ac:dyDescent="0.25">
      <c r="A124" s="99" t="s">
        <v>19</v>
      </c>
      <c r="B124" s="100" t="s">
        <v>95</v>
      </c>
      <c r="C124" s="56" t="s">
        <v>96</v>
      </c>
      <c r="D124" s="56" t="s">
        <v>97</v>
      </c>
      <c r="E124" s="56" t="s">
        <v>181</v>
      </c>
      <c r="F124" s="56" t="s">
        <v>0</v>
      </c>
      <c r="G124" s="57" t="s">
        <v>108</v>
      </c>
      <c r="H124" s="56" t="s">
        <v>6</v>
      </c>
      <c r="I124" s="58">
        <v>10</v>
      </c>
      <c r="J124" s="44">
        <v>10500000000</v>
      </c>
      <c r="K124" s="44">
        <v>0</v>
      </c>
      <c r="L124" s="44">
        <v>68800000</v>
      </c>
      <c r="M124" s="59">
        <f>+J124-L124-K124</f>
        <v>10431200000</v>
      </c>
      <c r="N124" s="59">
        <v>0</v>
      </c>
      <c r="O124" s="25">
        <f>IF(N124&gt;1,N124/(J124-K124),0)</f>
        <v>0</v>
      </c>
      <c r="P124" s="59">
        <v>0</v>
      </c>
      <c r="Q124" s="60">
        <v>0</v>
      </c>
    </row>
    <row r="125" spans="1:18" ht="46.5" customHeight="1" x14ac:dyDescent="0.25">
      <c r="A125" s="99" t="s">
        <v>19</v>
      </c>
      <c r="B125" s="100" t="s">
        <v>95</v>
      </c>
      <c r="C125" s="56" t="s">
        <v>96</v>
      </c>
      <c r="D125" s="56" t="s">
        <v>7</v>
      </c>
      <c r="E125" s="56" t="s">
        <v>181</v>
      </c>
      <c r="F125" s="56" t="s">
        <v>0</v>
      </c>
      <c r="G125" s="57" t="s">
        <v>109</v>
      </c>
      <c r="H125" s="56" t="s">
        <v>6</v>
      </c>
      <c r="I125" s="58">
        <v>10</v>
      </c>
      <c r="J125" s="59">
        <v>100000000</v>
      </c>
      <c r="K125" s="44">
        <v>0</v>
      </c>
      <c r="L125" s="44">
        <v>0</v>
      </c>
      <c r="M125" s="59">
        <f t="shared" ref="M125:M146" si="26">+J125-L125-K125</f>
        <v>100000000</v>
      </c>
      <c r="N125" s="59">
        <v>0</v>
      </c>
      <c r="O125" s="25">
        <f t="shared" ref="O125:O133" si="27">IF(N125&gt;1,N125/(J125-K125),0)</f>
        <v>0</v>
      </c>
      <c r="P125" s="59">
        <v>0</v>
      </c>
      <c r="Q125" s="60">
        <v>0</v>
      </c>
    </row>
    <row r="126" spans="1:18" ht="47.25" customHeight="1" x14ac:dyDescent="0.25">
      <c r="A126" s="99" t="s">
        <v>19</v>
      </c>
      <c r="B126" s="100" t="s">
        <v>95</v>
      </c>
      <c r="C126" s="56" t="s">
        <v>96</v>
      </c>
      <c r="D126" s="56" t="s">
        <v>8</v>
      </c>
      <c r="E126" s="56" t="s">
        <v>182</v>
      </c>
      <c r="F126" s="56" t="s">
        <v>0</v>
      </c>
      <c r="G126" s="57" t="s">
        <v>110</v>
      </c>
      <c r="H126" s="56" t="s">
        <v>6</v>
      </c>
      <c r="I126" s="58">
        <v>10</v>
      </c>
      <c r="J126" s="44">
        <v>4570000000</v>
      </c>
      <c r="K126" s="44">
        <v>0</v>
      </c>
      <c r="L126" s="44">
        <v>0</v>
      </c>
      <c r="M126" s="59">
        <f t="shared" si="26"/>
        <v>4570000000</v>
      </c>
      <c r="N126" s="59">
        <v>0</v>
      </c>
      <c r="O126" s="25">
        <f t="shared" si="27"/>
        <v>0</v>
      </c>
      <c r="P126" s="59">
        <v>0</v>
      </c>
      <c r="Q126" s="60">
        <v>0</v>
      </c>
    </row>
    <row r="127" spans="1:18" ht="30.75" customHeight="1" x14ac:dyDescent="0.25">
      <c r="A127" s="99" t="s">
        <v>19</v>
      </c>
      <c r="B127" s="100" t="s">
        <v>95</v>
      </c>
      <c r="C127" s="56" t="s">
        <v>96</v>
      </c>
      <c r="D127" s="56" t="s">
        <v>98</v>
      </c>
      <c r="E127" s="56" t="s">
        <v>181</v>
      </c>
      <c r="F127" s="56" t="s">
        <v>0</v>
      </c>
      <c r="G127" s="57" t="s">
        <v>111</v>
      </c>
      <c r="H127" s="56" t="s">
        <v>6</v>
      </c>
      <c r="I127" s="58">
        <v>10</v>
      </c>
      <c r="J127" s="59">
        <v>4500000000</v>
      </c>
      <c r="K127" s="44">
        <v>0</v>
      </c>
      <c r="L127" s="44">
        <v>0</v>
      </c>
      <c r="M127" s="59">
        <f t="shared" si="26"/>
        <v>4500000000</v>
      </c>
      <c r="N127" s="59">
        <v>0</v>
      </c>
      <c r="O127" s="25">
        <f t="shared" si="27"/>
        <v>0</v>
      </c>
      <c r="P127" s="59">
        <v>0</v>
      </c>
      <c r="Q127" s="60">
        <v>0</v>
      </c>
    </row>
    <row r="128" spans="1:18" ht="41.25" customHeight="1" x14ac:dyDescent="0.25">
      <c r="A128" s="99" t="s">
        <v>19</v>
      </c>
      <c r="B128" s="100" t="s">
        <v>95</v>
      </c>
      <c r="C128" s="56" t="s">
        <v>96</v>
      </c>
      <c r="D128" s="56" t="s">
        <v>98</v>
      </c>
      <c r="E128" s="56" t="s">
        <v>181</v>
      </c>
      <c r="F128" s="56" t="s">
        <v>0</v>
      </c>
      <c r="G128" s="57" t="s">
        <v>111</v>
      </c>
      <c r="H128" s="56" t="s">
        <v>9</v>
      </c>
      <c r="I128" s="58">
        <v>20</v>
      </c>
      <c r="J128" s="59">
        <v>4000000000</v>
      </c>
      <c r="K128" s="44">
        <v>0</v>
      </c>
      <c r="L128" s="44">
        <v>0</v>
      </c>
      <c r="M128" s="59">
        <f>+J128-L128-K128</f>
        <v>4000000000</v>
      </c>
      <c r="N128" s="59">
        <v>0</v>
      </c>
      <c r="O128" s="25">
        <f t="shared" si="27"/>
        <v>0</v>
      </c>
      <c r="P128" s="59">
        <v>0</v>
      </c>
      <c r="Q128" s="60">
        <v>0</v>
      </c>
    </row>
    <row r="129" spans="1:17" ht="41.25" customHeight="1" x14ac:dyDescent="0.25">
      <c r="A129" s="99" t="s">
        <v>19</v>
      </c>
      <c r="B129" s="100" t="s">
        <v>95</v>
      </c>
      <c r="C129" s="56" t="s">
        <v>96</v>
      </c>
      <c r="D129" s="56" t="s">
        <v>98</v>
      </c>
      <c r="E129" s="56" t="s">
        <v>181</v>
      </c>
      <c r="F129" s="56" t="s">
        <v>0</v>
      </c>
      <c r="G129" s="57" t="s">
        <v>111</v>
      </c>
      <c r="H129" s="56" t="s">
        <v>9</v>
      </c>
      <c r="I129" s="58">
        <v>21</v>
      </c>
      <c r="J129" s="59">
        <v>24160000</v>
      </c>
      <c r="K129" s="44">
        <v>0</v>
      </c>
      <c r="L129" s="44">
        <v>0</v>
      </c>
      <c r="M129" s="59">
        <f>+J129-L129-K129</f>
        <v>24160000</v>
      </c>
      <c r="N129" s="59">
        <v>0</v>
      </c>
      <c r="O129" s="25">
        <f>IF(N129&gt;1,N129/(J129-K129),0)</f>
        <v>0</v>
      </c>
      <c r="P129" s="59">
        <v>0</v>
      </c>
      <c r="Q129" s="60">
        <v>0</v>
      </c>
    </row>
    <row r="130" spans="1:17" ht="40.5" customHeight="1" x14ac:dyDescent="0.25">
      <c r="A130" s="99" t="s">
        <v>19</v>
      </c>
      <c r="B130" s="100" t="s">
        <v>95</v>
      </c>
      <c r="C130" s="56" t="s">
        <v>96</v>
      </c>
      <c r="D130" s="56" t="s">
        <v>99</v>
      </c>
      <c r="E130" s="56" t="s">
        <v>183</v>
      </c>
      <c r="F130" s="56" t="s">
        <v>0</v>
      </c>
      <c r="G130" s="57" t="s">
        <v>112</v>
      </c>
      <c r="H130" s="56" t="s">
        <v>6</v>
      </c>
      <c r="I130" s="58">
        <v>10</v>
      </c>
      <c r="J130" s="44">
        <v>4360000000</v>
      </c>
      <c r="K130" s="44">
        <v>0</v>
      </c>
      <c r="L130" s="44">
        <v>18414060</v>
      </c>
      <c r="M130" s="59">
        <f t="shared" si="26"/>
        <v>4341585940</v>
      </c>
      <c r="N130" s="59">
        <v>0</v>
      </c>
      <c r="O130" s="25">
        <f t="shared" si="27"/>
        <v>0</v>
      </c>
      <c r="P130" s="59">
        <v>0</v>
      </c>
      <c r="Q130" s="60">
        <v>0</v>
      </c>
    </row>
    <row r="131" spans="1:17" ht="43.5" customHeight="1" x14ac:dyDescent="0.25">
      <c r="A131" s="99" t="s">
        <v>19</v>
      </c>
      <c r="B131" s="100" t="s">
        <v>95</v>
      </c>
      <c r="C131" s="56" t="s">
        <v>96</v>
      </c>
      <c r="D131" s="56" t="s">
        <v>100</v>
      </c>
      <c r="E131" s="56" t="s">
        <v>181</v>
      </c>
      <c r="F131" s="56"/>
      <c r="G131" s="57" t="s">
        <v>113</v>
      </c>
      <c r="H131" s="56" t="s">
        <v>6</v>
      </c>
      <c r="I131" s="58">
        <v>11</v>
      </c>
      <c r="J131" s="59">
        <v>9015000000</v>
      </c>
      <c r="K131" s="44">
        <v>0</v>
      </c>
      <c r="L131" s="44">
        <v>0</v>
      </c>
      <c r="M131" s="59">
        <f t="shared" si="26"/>
        <v>9015000000</v>
      </c>
      <c r="N131" s="59">
        <v>0</v>
      </c>
      <c r="O131" s="25">
        <f t="shared" si="27"/>
        <v>0</v>
      </c>
      <c r="P131" s="59">
        <v>0</v>
      </c>
      <c r="Q131" s="60">
        <v>0</v>
      </c>
    </row>
    <row r="132" spans="1:17" ht="41.25" customHeight="1" x14ac:dyDescent="0.25">
      <c r="A132" s="99" t="s">
        <v>19</v>
      </c>
      <c r="B132" s="100" t="s">
        <v>95</v>
      </c>
      <c r="C132" s="56" t="s">
        <v>96</v>
      </c>
      <c r="D132" s="56" t="s">
        <v>100</v>
      </c>
      <c r="E132" s="56" t="s">
        <v>181</v>
      </c>
      <c r="F132" s="56" t="s">
        <v>0</v>
      </c>
      <c r="G132" s="57" t="s">
        <v>113</v>
      </c>
      <c r="H132" s="56" t="s">
        <v>9</v>
      </c>
      <c r="I132" s="58">
        <v>21</v>
      </c>
      <c r="J132" s="44">
        <v>2884000000</v>
      </c>
      <c r="K132" s="44">
        <v>0</v>
      </c>
      <c r="L132" s="44">
        <v>0</v>
      </c>
      <c r="M132" s="59">
        <f t="shared" si="26"/>
        <v>2884000000</v>
      </c>
      <c r="N132" s="59">
        <v>0</v>
      </c>
      <c r="O132" s="25">
        <f t="shared" si="27"/>
        <v>0</v>
      </c>
      <c r="P132" s="59">
        <v>0</v>
      </c>
      <c r="Q132" s="60">
        <v>0</v>
      </c>
    </row>
    <row r="133" spans="1:17" s="47" customFormat="1" ht="42.75" customHeight="1" x14ac:dyDescent="0.25">
      <c r="A133" s="99" t="s">
        <v>19</v>
      </c>
      <c r="B133" s="100" t="s">
        <v>95</v>
      </c>
      <c r="C133" s="56" t="s">
        <v>96</v>
      </c>
      <c r="D133" s="56" t="s">
        <v>101</v>
      </c>
      <c r="E133" s="56" t="s">
        <v>181</v>
      </c>
      <c r="F133" s="56" t="s">
        <v>0</v>
      </c>
      <c r="G133" s="57" t="s">
        <v>114</v>
      </c>
      <c r="H133" s="56" t="s">
        <v>6</v>
      </c>
      <c r="I133" s="58">
        <v>10</v>
      </c>
      <c r="J133" s="59">
        <v>1300000000</v>
      </c>
      <c r="K133" s="44">
        <v>0</v>
      </c>
      <c r="L133" s="44">
        <v>0</v>
      </c>
      <c r="M133" s="59">
        <f t="shared" si="26"/>
        <v>1300000000</v>
      </c>
      <c r="N133" s="59">
        <v>0</v>
      </c>
      <c r="O133" s="25">
        <f t="shared" si="27"/>
        <v>0</v>
      </c>
      <c r="P133" s="59">
        <v>0</v>
      </c>
      <c r="Q133" s="60">
        <v>0</v>
      </c>
    </row>
    <row r="134" spans="1:17" s="47" customFormat="1" ht="42.75" customHeight="1" x14ac:dyDescent="0.25">
      <c r="A134" s="99" t="s">
        <v>19</v>
      </c>
      <c r="B134" s="100" t="s">
        <v>95</v>
      </c>
      <c r="C134" s="56" t="s">
        <v>96</v>
      </c>
      <c r="D134" s="56">
        <v>16</v>
      </c>
      <c r="E134" s="56" t="s">
        <v>183</v>
      </c>
      <c r="F134" s="56" t="s">
        <v>0</v>
      </c>
      <c r="G134" s="57" t="s">
        <v>171</v>
      </c>
      <c r="H134" s="56" t="s">
        <v>6</v>
      </c>
      <c r="I134" s="58">
        <v>10</v>
      </c>
      <c r="J134" s="59">
        <v>20000000000</v>
      </c>
      <c r="K134" s="44">
        <v>0</v>
      </c>
      <c r="L134" s="44">
        <v>0</v>
      </c>
      <c r="M134" s="59">
        <f t="shared" si="26"/>
        <v>20000000000</v>
      </c>
      <c r="N134" s="59">
        <v>0</v>
      </c>
      <c r="O134" s="25">
        <f>IF(N134&gt;1,N134/(J134-K134),0)</f>
        <v>0</v>
      </c>
      <c r="P134" s="59">
        <v>0</v>
      </c>
      <c r="Q134" s="60">
        <v>0</v>
      </c>
    </row>
    <row r="135" spans="1:17" ht="31.5" customHeight="1" x14ac:dyDescent="0.25">
      <c r="A135" s="101" t="s">
        <v>19</v>
      </c>
      <c r="B135" s="93">
        <v>2999</v>
      </c>
      <c r="C135" s="11"/>
      <c r="D135" s="11"/>
      <c r="E135" s="11"/>
      <c r="F135" s="11"/>
      <c r="G135" s="12" t="s">
        <v>124</v>
      </c>
      <c r="H135" s="11" t="s">
        <v>6</v>
      </c>
      <c r="I135" s="13">
        <v>10</v>
      </c>
      <c r="J135" s="14">
        <f>J136+J137+J138+J139+J140+J141+J142+J143+J144+J145+J146</f>
        <v>35340115679</v>
      </c>
      <c r="K135" s="24">
        <f t="shared" ref="K135:L135" si="28">SUM(K136:K146)</f>
        <v>0</v>
      </c>
      <c r="L135" s="24">
        <f t="shared" si="28"/>
        <v>1320512679</v>
      </c>
      <c r="M135" s="14">
        <f>M136+M137+M138+M139+M140+M141+M142+M143+M144+M145+M146</f>
        <v>34019603000</v>
      </c>
      <c r="N135" s="14">
        <f>SUM(N136:N146)</f>
        <v>1236503290</v>
      </c>
      <c r="O135" s="26">
        <f>IF(N135&gt;1,N135/(J135-K135),0)</f>
        <v>3.4988659947561007E-2</v>
      </c>
      <c r="P135" s="14">
        <f t="shared" ref="P135:Q135" si="29">SUM(P136:P146)</f>
        <v>0</v>
      </c>
      <c r="Q135" s="22">
        <f t="shared" si="29"/>
        <v>0</v>
      </c>
    </row>
    <row r="136" spans="1:17" ht="31.5" customHeight="1" x14ac:dyDescent="0.25">
      <c r="A136" s="99" t="s">
        <v>19</v>
      </c>
      <c r="B136" s="95" t="s">
        <v>102</v>
      </c>
      <c r="C136" s="7" t="s">
        <v>96</v>
      </c>
      <c r="D136" s="7">
        <v>10</v>
      </c>
      <c r="E136" s="7" t="s">
        <v>180</v>
      </c>
      <c r="F136" s="7"/>
      <c r="G136" s="23" t="s">
        <v>173</v>
      </c>
      <c r="H136" s="7" t="s">
        <v>6</v>
      </c>
      <c r="I136" s="8">
        <v>10</v>
      </c>
      <c r="J136" s="9">
        <v>330000000</v>
      </c>
      <c r="K136" s="27">
        <v>0</v>
      </c>
      <c r="L136" s="27">
        <v>0</v>
      </c>
      <c r="M136" s="9">
        <f t="shared" si="26"/>
        <v>330000000</v>
      </c>
      <c r="N136" s="9">
        <v>0</v>
      </c>
      <c r="O136" s="25">
        <f>IF(N136&gt;1,N136/(J136-K136),0)</f>
        <v>0</v>
      </c>
      <c r="P136" s="9">
        <v>0</v>
      </c>
      <c r="Q136" s="10">
        <v>0</v>
      </c>
    </row>
    <row r="137" spans="1:17" ht="31.5" customHeight="1" x14ac:dyDescent="0.25">
      <c r="A137" s="99" t="s">
        <v>19</v>
      </c>
      <c r="B137" s="95" t="s">
        <v>102</v>
      </c>
      <c r="C137" s="7" t="s">
        <v>96</v>
      </c>
      <c r="D137" s="7">
        <v>11</v>
      </c>
      <c r="E137" s="7" t="s">
        <v>180</v>
      </c>
      <c r="F137" s="7"/>
      <c r="G137" s="23" t="s">
        <v>132</v>
      </c>
      <c r="H137" s="7" t="s">
        <v>6</v>
      </c>
      <c r="I137" s="8">
        <v>10</v>
      </c>
      <c r="J137" s="9">
        <v>3793000000</v>
      </c>
      <c r="K137" s="27">
        <v>0</v>
      </c>
      <c r="L137" s="27">
        <v>0</v>
      </c>
      <c r="M137" s="9">
        <f t="shared" si="26"/>
        <v>3793000000</v>
      </c>
      <c r="N137" s="9">
        <v>0</v>
      </c>
      <c r="O137" s="25">
        <f>IF(N137&gt;1,N137/(J137-K137),0)</f>
        <v>0</v>
      </c>
      <c r="P137" s="9">
        <v>0</v>
      </c>
      <c r="Q137" s="10">
        <v>0</v>
      </c>
    </row>
    <row r="138" spans="1:17" ht="42.75" customHeight="1" x14ac:dyDescent="0.25">
      <c r="A138" s="99" t="s">
        <v>19</v>
      </c>
      <c r="B138" s="95" t="s">
        <v>102</v>
      </c>
      <c r="C138" s="56" t="s">
        <v>96</v>
      </c>
      <c r="D138" s="56" t="s">
        <v>99</v>
      </c>
      <c r="E138" s="56" t="s">
        <v>184</v>
      </c>
      <c r="F138" s="56"/>
      <c r="G138" s="57" t="s">
        <v>115</v>
      </c>
      <c r="H138" s="56" t="s">
        <v>6</v>
      </c>
      <c r="I138" s="58">
        <v>10</v>
      </c>
      <c r="J138" s="44">
        <v>500000000</v>
      </c>
      <c r="K138" s="44">
        <v>0</v>
      </c>
      <c r="L138" s="44">
        <v>0</v>
      </c>
      <c r="M138" s="9">
        <f t="shared" si="26"/>
        <v>500000000</v>
      </c>
      <c r="N138" s="59">
        <v>0</v>
      </c>
      <c r="O138" s="25">
        <f t="shared" ref="O138:O146" si="30">IF(N138&gt;1,N138/(J138-K138),0)</f>
        <v>0</v>
      </c>
      <c r="P138" s="59">
        <v>0</v>
      </c>
      <c r="Q138" s="60">
        <v>0</v>
      </c>
    </row>
    <row r="139" spans="1:17" ht="33" customHeight="1" x14ac:dyDescent="0.25">
      <c r="A139" s="99" t="s">
        <v>19</v>
      </c>
      <c r="B139" s="100" t="s">
        <v>102</v>
      </c>
      <c r="C139" s="56" t="s">
        <v>96</v>
      </c>
      <c r="D139" s="56" t="s">
        <v>100</v>
      </c>
      <c r="E139" s="56" t="s">
        <v>184</v>
      </c>
      <c r="F139" s="56" t="s">
        <v>0</v>
      </c>
      <c r="G139" s="57" t="s">
        <v>116</v>
      </c>
      <c r="H139" s="56" t="s">
        <v>6</v>
      </c>
      <c r="I139" s="58">
        <v>10</v>
      </c>
      <c r="J139" s="59">
        <v>12782494000</v>
      </c>
      <c r="K139" s="44">
        <v>0</v>
      </c>
      <c r="L139" s="44">
        <v>1022029605</v>
      </c>
      <c r="M139" s="9">
        <f t="shared" si="26"/>
        <v>11760464395</v>
      </c>
      <c r="N139" s="59">
        <v>1022029605</v>
      </c>
      <c r="O139" s="25">
        <f t="shared" si="30"/>
        <v>7.9955414412868103E-2</v>
      </c>
      <c r="P139" s="59">
        <v>0</v>
      </c>
      <c r="Q139" s="60">
        <v>0</v>
      </c>
    </row>
    <row r="140" spans="1:17" ht="33" customHeight="1" x14ac:dyDescent="0.25">
      <c r="A140" s="99" t="s">
        <v>19</v>
      </c>
      <c r="B140" s="100" t="s">
        <v>102</v>
      </c>
      <c r="C140" s="56" t="s">
        <v>96</v>
      </c>
      <c r="D140" s="56" t="s">
        <v>101</v>
      </c>
      <c r="E140" s="56" t="s">
        <v>184</v>
      </c>
      <c r="F140" s="56" t="s">
        <v>0</v>
      </c>
      <c r="G140" s="57" t="s">
        <v>117</v>
      </c>
      <c r="H140" s="56" t="s">
        <v>6</v>
      </c>
      <c r="I140" s="58">
        <v>10</v>
      </c>
      <c r="J140" s="59">
        <v>5000000000</v>
      </c>
      <c r="K140" s="44">
        <v>0</v>
      </c>
      <c r="L140" s="44">
        <v>14095789</v>
      </c>
      <c r="M140" s="9">
        <f t="shared" si="26"/>
        <v>4985904211</v>
      </c>
      <c r="N140" s="59">
        <v>0</v>
      </c>
      <c r="O140" s="25">
        <f t="shared" si="30"/>
        <v>0</v>
      </c>
      <c r="P140" s="59">
        <v>0</v>
      </c>
      <c r="Q140" s="60">
        <v>0</v>
      </c>
    </row>
    <row r="141" spans="1:17" ht="33" customHeight="1" x14ac:dyDescent="0.25">
      <c r="A141" s="99" t="s">
        <v>19</v>
      </c>
      <c r="B141" s="100" t="s">
        <v>102</v>
      </c>
      <c r="C141" s="56" t="s">
        <v>96</v>
      </c>
      <c r="D141" s="56" t="s">
        <v>103</v>
      </c>
      <c r="E141" s="56" t="s">
        <v>184</v>
      </c>
      <c r="F141" s="56"/>
      <c r="G141" s="57" t="s">
        <v>118</v>
      </c>
      <c r="H141" s="56" t="s">
        <v>6</v>
      </c>
      <c r="I141" s="58">
        <v>10</v>
      </c>
      <c r="J141" s="59">
        <v>70000000</v>
      </c>
      <c r="K141" s="44">
        <v>0</v>
      </c>
      <c r="L141" s="44">
        <v>69913600</v>
      </c>
      <c r="M141" s="9">
        <f t="shared" si="26"/>
        <v>86400</v>
      </c>
      <c r="N141" s="59">
        <v>0</v>
      </c>
      <c r="O141" s="25">
        <f t="shared" si="30"/>
        <v>0</v>
      </c>
      <c r="P141" s="59">
        <v>0</v>
      </c>
      <c r="Q141" s="60">
        <v>0</v>
      </c>
    </row>
    <row r="142" spans="1:17" ht="32.25" customHeight="1" x14ac:dyDescent="0.25">
      <c r="A142" s="99" t="s">
        <v>19</v>
      </c>
      <c r="B142" s="100" t="s">
        <v>102</v>
      </c>
      <c r="C142" s="56" t="s">
        <v>96</v>
      </c>
      <c r="D142" s="56" t="s">
        <v>104</v>
      </c>
      <c r="E142" s="56" t="s">
        <v>180</v>
      </c>
      <c r="F142" s="56" t="s">
        <v>0</v>
      </c>
      <c r="G142" s="57" t="s">
        <v>119</v>
      </c>
      <c r="H142" s="56" t="s">
        <v>6</v>
      </c>
      <c r="I142" s="58">
        <v>10</v>
      </c>
      <c r="J142" s="59">
        <v>2566000000</v>
      </c>
      <c r="K142" s="44">
        <v>0</v>
      </c>
      <c r="L142" s="44">
        <v>0</v>
      </c>
      <c r="M142" s="9">
        <f t="shared" si="26"/>
        <v>2566000000</v>
      </c>
      <c r="N142" s="59">
        <v>0</v>
      </c>
      <c r="O142" s="25">
        <f t="shared" si="30"/>
        <v>0</v>
      </c>
      <c r="P142" s="59">
        <v>0</v>
      </c>
      <c r="Q142" s="60">
        <v>0</v>
      </c>
    </row>
    <row r="143" spans="1:17" ht="44.25" customHeight="1" x14ac:dyDescent="0.25">
      <c r="A143" s="99" t="s">
        <v>19</v>
      </c>
      <c r="B143" s="100" t="s">
        <v>102</v>
      </c>
      <c r="C143" s="56" t="s">
        <v>96</v>
      </c>
      <c r="D143" s="56" t="s">
        <v>105</v>
      </c>
      <c r="E143" s="56" t="s">
        <v>184</v>
      </c>
      <c r="F143" s="56" t="s">
        <v>0</v>
      </c>
      <c r="G143" s="57" t="s">
        <v>120</v>
      </c>
      <c r="H143" s="56" t="s">
        <v>6</v>
      </c>
      <c r="I143" s="58">
        <v>10</v>
      </c>
      <c r="J143" s="59">
        <v>700000000</v>
      </c>
      <c r="K143" s="44">
        <v>0</v>
      </c>
      <c r="L143" s="44">
        <v>214473685</v>
      </c>
      <c r="M143" s="9">
        <f t="shared" si="26"/>
        <v>485526315</v>
      </c>
      <c r="N143" s="59">
        <v>214473685</v>
      </c>
      <c r="O143" s="25">
        <f t="shared" si="30"/>
        <v>0.30639097857142855</v>
      </c>
      <c r="P143" s="59">
        <v>0</v>
      </c>
      <c r="Q143" s="60">
        <v>0</v>
      </c>
    </row>
    <row r="144" spans="1:17" ht="32.25" customHeight="1" x14ac:dyDescent="0.25">
      <c r="A144" s="99" t="s">
        <v>19</v>
      </c>
      <c r="B144" s="100" t="s">
        <v>102</v>
      </c>
      <c r="C144" s="7" t="s">
        <v>96</v>
      </c>
      <c r="D144" s="7" t="s">
        <v>106</v>
      </c>
      <c r="E144" s="7" t="s">
        <v>180</v>
      </c>
      <c r="F144" s="7"/>
      <c r="G144" s="23" t="s">
        <v>121</v>
      </c>
      <c r="H144" s="7" t="s">
        <v>6</v>
      </c>
      <c r="I144" s="8">
        <v>10</v>
      </c>
      <c r="J144" s="9">
        <v>4700774679</v>
      </c>
      <c r="K144" s="27">
        <v>0</v>
      </c>
      <c r="L144" s="27">
        <v>0</v>
      </c>
      <c r="M144" s="9">
        <f t="shared" si="26"/>
        <v>4700774679</v>
      </c>
      <c r="N144" s="9">
        <v>0</v>
      </c>
      <c r="O144" s="25">
        <f t="shared" si="30"/>
        <v>0</v>
      </c>
      <c r="P144" s="9">
        <v>0</v>
      </c>
      <c r="Q144" s="10">
        <v>0</v>
      </c>
    </row>
    <row r="145" spans="1:17" ht="32.25" customHeight="1" x14ac:dyDescent="0.25">
      <c r="A145" s="99" t="s">
        <v>19</v>
      </c>
      <c r="B145" s="100" t="s">
        <v>102</v>
      </c>
      <c r="C145" s="7" t="s">
        <v>96</v>
      </c>
      <c r="D145" s="7" t="s">
        <v>107</v>
      </c>
      <c r="E145" s="7" t="s">
        <v>184</v>
      </c>
      <c r="F145" s="7"/>
      <c r="G145" s="23" t="s">
        <v>122</v>
      </c>
      <c r="H145" s="7" t="s">
        <v>6</v>
      </c>
      <c r="I145" s="8">
        <v>10</v>
      </c>
      <c r="J145" s="9">
        <v>500000000</v>
      </c>
      <c r="K145" s="27">
        <v>0</v>
      </c>
      <c r="L145" s="27">
        <v>0</v>
      </c>
      <c r="M145" s="9">
        <f t="shared" si="26"/>
        <v>500000000</v>
      </c>
      <c r="N145" s="9">
        <v>0</v>
      </c>
      <c r="O145" s="25">
        <f>IF(N145&gt;1,N145/(J145-K145),0)</f>
        <v>0</v>
      </c>
      <c r="P145" s="9">
        <v>0</v>
      </c>
      <c r="Q145" s="10">
        <v>0</v>
      </c>
    </row>
    <row r="146" spans="1:17" ht="32.25" customHeight="1" x14ac:dyDescent="0.25">
      <c r="A146" s="99" t="s">
        <v>19</v>
      </c>
      <c r="B146" s="95" t="s">
        <v>102</v>
      </c>
      <c r="C146" s="7" t="s">
        <v>96</v>
      </c>
      <c r="D146" s="7">
        <v>24</v>
      </c>
      <c r="E146" s="7" t="s">
        <v>180</v>
      </c>
      <c r="F146" s="7"/>
      <c r="G146" s="23" t="s">
        <v>172</v>
      </c>
      <c r="H146" s="7" t="s">
        <v>6</v>
      </c>
      <c r="I146" s="8">
        <v>10</v>
      </c>
      <c r="J146" s="9">
        <v>4397847000</v>
      </c>
      <c r="K146" s="27">
        <v>0</v>
      </c>
      <c r="L146" s="27">
        <v>0</v>
      </c>
      <c r="M146" s="9">
        <f t="shared" si="26"/>
        <v>4397847000</v>
      </c>
      <c r="N146" s="9">
        <v>0</v>
      </c>
      <c r="O146" s="25">
        <f t="shared" si="30"/>
        <v>0</v>
      </c>
      <c r="P146" s="9">
        <v>0</v>
      </c>
      <c r="Q146" s="10">
        <v>0</v>
      </c>
    </row>
    <row r="147" spans="1:17" ht="16.5" customHeight="1" x14ac:dyDescent="0.25">
      <c r="A147" s="83" t="s">
        <v>19</v>
      </c>
      <c r="B147" s="83"/>
      <c r="C147" s="83"/>
      <c r="D147" s="83"/>
      <c r="E147" s="83"/>
      <c r="F147" s="83"/>
      <c r="G147" s="84" t="s">
        <v>20</v>
      </c>
      <c r="H147" s="83" t="s">
        <v>6</v>
      </c>
      <c r="I147" s="85">
        <v>10</v>
      </c>
      <c r="J147" s="65">
        <f>J120+J135</f>
        <v>80670115679</v>
      </c>
      <c r="K147" s="3">
        <f t="shared" ref="K147" si="31">K120+K135</f>
        <v>0</v>
      </c>
      <c r="L147" s="65">
        <f>L120+L135</f>
        <v>1407726739</v>
      </c>
      <c r="M147" s="65">
        <f>M120+M135</f>
        <v>79262388940</v>
      </c>
      <c r="N147" s="65">
        <f>N120+N135</f>
        <v>1236503290</v>
      </c>
      <c r="O147" s="77">
        <f t="shared" ref="O147:O152" si="32">IF(N147&gt;1,N147/(J147-K147),0)</f>
        <v>1.532789781683536E-2</v>
      </c>
      <c r="P147" s="65">
        <f t="shared" ref="P147:Q147" si="33">P120+P135</f>
        <v>0</v>
      </c>
      <c r="Q147" s="74">
        <f t="shared" si="33"/>
        <v>0</v>
      </c>
    </row>
    <row r="148" spans="1:17" ht="16.5" customHeight="1" x14ac:dyDescent="0.25">
      <c r="A148" s="83" t="s">
        <v>19</v>
      </c>
      <c r="B148" s="83"/>
      <c r="C148" s="83"/>
      <c r="D148" s="83"/>
      <c r="E148" s="83"/>
      <c r="F148" s="83"/>
      <c r="G148" s="84" t="s">
        <v>20</v>
      </c>
      <c r="H148" s="83" t="s">
        <v>6</v>
      </c>
      <c r="I148" s="85">
        <v>11</v>
      </c>
      <c r="J148" s="65">
        <f>J121</f>
        <v>9015000000</v>
      </c>
      <c r="K148" s="3">
        <f t="shared" ref="K148:N148" si="34">K121</f>
        <v>0</v>
      </c>
      <c r="L148" s="65">
        <f t="shared" ref="L148:M150" si="35">L121</f>
        <v>0</v>
      </c>
      <c r="M148" s="65">
        <f t="shared" si="35"/>
        <v>9015000000</v>
      </c>
      <c r="N148" s="65">
        <f t="shared" si="34"/>
        <v>0</v>
      </c>
      <c r="O148" s="77">
        <f t="shared" si="32"/>
        <v>0</v>
      </c>
      <c r="P148" s="65">
        <f>P122+P136</f>
        <v>0</v>
      </c>
      <c r="Q148" s="74">
        <f>Q122+Q136</f>
        <v>0</v>
      </c>
    </row>
    <row r="149" spans="1:17" ht="16.5" customHeight="1" x14ac:dyDescent="0.25">
      <c r="A149" s="83" t="s">
        <v>19</v>
      </c>
      <c r="B149" s="83"/>
      <c r="C149" s="83"/>
      <c r="D149" s="83"/>
      <c r="E149" s="83"/>
      <c r="F149" s="83"/>
      <c r="G149" s="84" t="s">
        <v>20</v>
      </c>
      <c r="H149" s="83" t="s">
        <v>9</v>
      </c>
      <c r="I149" s="85">
        <v>20</v>
      </c>
      <c r="J149" s="65">
        <f>J122</f>
        <v>4000000000</v>
      </c>
      <c r="K149" s="3">
        <f t="shared" ref="K149" si="36">K122</f>
        <v>0</v>
      </c>
      <c r="L149" s="65">
        <f t="shared" si="35"/>
        <v>0</v>
      </c>
      <c r="M149" s="65">
        <f t="shared" si="35"/>
        <v>4000000000</v>
      </c>
      <c r="N149" s="65">
        <f>N122</f>
        <v>0</v>
      </c>
      <c r="O149" s="77">
        <f t="shared" si="32"/>
        <v>0</v>
      </c>
      <c r="P149" s="65">
        <f t="shared" ref="P149:Q149" si="37">P122</f>
        <v>0</v>
      </c>
      <c r="Q149" s="74">
        <f t="shared" si="37"/>
        <v>0</v>
      </c>
    </row>
    <row r="150" spans="1:17" ht="15" customHeight="1" x14ac:dyDescent="0.25">
      <c r="A150" s="83" t="s">
        <v>19</v>
      </c>
      <c r="B150" s="83"/>
      <c r="C150" s="83"/>
      <c r="D150" s="83"/>
      <c r="E150" s="83"/>
      <c r="F150" s="83"/>
      <c r="G150" s="84" t="s">
        <v>20</v>
      </c>
      <c r="H150" s="83" t="s">
        <v>9</v>
      </c>
      <c r="I150" s="85">
        <v>21</v>
      </c>
      <c r="J150" s="65">
        <f>J123</f>
        <v>2908160000</v>
      </c>
      <c r="K150" s="3">
        <v>0</v>
      </c>
      <c r="L150" s="65">
        <f t="shared" si="35"/>
        <v>0</v>
      </c>
      <c r="M150" s="65">
        <f t="shared" si="35"/>
        <v>2908160000</v>
      </c>
      <c r="N150" s="65">
        <f>N123</f>
        <v>0</v>
      </c>
      <c r="O150" s="77">
        <f t="shared" si="32"/>
        <v>0</v>
      </c>
      <c r="P150" s="65">
        <f t="shared" ref="P150:Q150" si="38">P123</f>
        <v>0</v>
      </c>
      <c r="Q150" s="74">
        <f t="shared" si="38"/>
        <v>0</v>
      </c>
    </row>
    <row r="151" spans="1:17" s="5" customFormat="1" ht="13.5" customHeight="1" thickBot="1" x14ac:dyDescent="0.25">
      <c r="A151" s="109" t="s">
        <v>30</v>
      </c>
      <c r="B151" s="110"/>
      <c r="C151" s="110"/>
      <c r="D151" s="110"/>
      <c r="E151" s="110"/>
      <c r="F151" s="110"/>
      <c r="G151" s="110"/>
      <c r="H151" s="110"/>
      <c r="I151" s="111"/>
      <c r="J151" s="40">
        <f>SUM(J147:J150)</f>
        <v>96593275679</v>
      </c>
      <c r="K151" s="40">
        <f>SUM(K147:K150)</f>
        <v>0</v>
      </c>
      <c r="L151" s="40">
        <f>SUM(L147:L150)</f>
        <v>1407726739</v>
      </c>
      <c r="M151" s="40">
        <f>SUM(M147:M150)</f>
        <v>95185548940</v>
      </c>
      <c r="N151" s="40">
        <f>SUM(N147:N150)</f>
        <v>1236503290</v>
      </c>
      <c r="O151" s="42">
        <f t="shared" si="32"/>
        <v>1.2801132183457195E-2</v>
      </c>
      <c r="P151" s="40">
        <f>SUM(P147:P150)</f>
        <v>0</v>
      </c>
      <c r="Q151" s="53">
        <f>SUM(Q147:Q150)</f>
        <v>0</v>
      </c>
    </row>
    <row r="152" spans="1:17" s="15" customFormat="1" ht="11.25" customHeight="1" thickBot="1" x14ac:dyDescent="0.3">
      <c r="A152" s="109" t="s">
        <v>31</v>
      </c>
      <c r="B152" s="110"/>
      <c r="C152" s="110"/>
      <c r="D152" s="110"/>
      <c r="E152" s="110"/>
      <c r="F152" s="110"/>
      <c r="G152" s="110"/>
      <c r="H152" s="110"/>
      <c r="I152" s="110"/>
      <c r="J152" s="82">
        <f>+J151+J118</f>
        <v>430691975679</v>
      </c>
      <c r="K152" s="81">
        <f>+K151+K118</f>
        <v>12721800000</v>
      </c>
      <c r="L152" s="40">
        <f t="shared" ref="L152:N152" si="39">+L151+L118</f>
        <v>41619318465.160004</v>
      </c>
      <c r="M152" s="40">
        <f t="shared" si="39"/>
        <v>376350857213.84003</v>
      </c>
      <c r="N152" s="40">
        <f t="shared" si="39"/>
        <v>39576018489.160004</v>
      </c>
      <c r="O152" s="42">
        <f t="shared" si="32"/>
        <v>9.4686225936738325E-2</v>
      </c>
      <c r="P152" s="40">
        <f t="shared" ref="P152:Q152" si="40">+P151+P118</f>
        <v>17137106538.77</v>
      </c>
      <c r="Q152" s="53">
        <f t="shared" si="40"/>
        <v>17062355117.77</v>
      </c>
    </row>
    <row r="153" spans="1:17" s="15" customFormat="1" ht="9" customHeight="1" x14ac:dyDescent="0.25">
      <c r="A153" s="15" t="s">
        <v>33</v>
      </c>
      <c r="E153" s="16"/>
      <c r="F153" s="17"/>
      <c r="G153" s="18"/>
      <c r="H153" s="19"/>
      <c r="I153" s="20"/>
      <c r="J153" s="80">
        <f>J152-[1]REP_EPG034_EjecucionPresupuesta!$Q$39</f>
        <v>0</v>
      </c>
      <c r="K153" s="61"/>
      <c r="L153" s="45"/>
      <c r="M153" s="21"/>
      <c r="N153" s="30"/>
      <c r="O153" s="21"/>
      <c r="P153" s="67"/>
      <c r="Q153" s="67"/>
    </row>
    <row r="154" spans="1:17" s="15" customFormat="1" ht="9" customHeight="1" x14ac:dyDescent="0.25">
      <c r="A154" s="15" t="s">
        <v>176</v>
      </c>
      <c r="E154" s="16"/>
      <c r="F154" s="17"/>
      <c r="G154" s="18"/>
      <c r="H154" s="19"/>
      <c r="I154" s="20"/>
      <c r="K154" s="67"/>
      <c r="L154" s="28"/>
      <c r="M154" s="21"/>
      <c r="N154" s="31"/>
      <c r="O154" s="21"/>
    </row>
    <row r="155" spans="1:17" s="15" customFormat="1" ht="9" customHeight="1" x14ac:dyDescent="0.25">
      <c r="A155" s="15" t="s">
        <v>179</v>
      </c>
      <c r="E155" s="16"/>
      <c r="F155" s="17"/>
      <c r="G155" s="18"/>
      <c r="H155" s="19"/>
      <c r="I155" s="20"/>
      <c r="L155" s="68"/>
      <c r="M155" s="21"/>
      <c r="N155" s="31"/>
      <c r="O155" s="21"/>
    </row>
    <row r="156" spans="1:17" x14ac:dyDescent="0.25">
      <c r="A156" s="15" t="s">
        <v>189</v>
      </c>
      <c r="B156" s="15"/>
      <c r="C156" s="15"/>
      <c r="D156" s="15"/>
      <c r="E156" s="16"/>
      <c r="F156" s="17"/>
      <c r="G156" s="18"/>
      <c r="H156" s="19"/>
      <c r="I156" s="20"/>
      <c r="J156" s="15"/>
      <c r="K156" s="15"/>
      <c r="L156" s="28"/>
      <c r="M156" s="21"/>
      <c r="N156" s="31"/>
      <c r="O156" s="21"/>
      <c r="P156" s="15"/>
      <c r="Q156" s="15"/>
    </row>
  </sheetData>
  <mergeCells count="13">
    <mergeCell ref="A2:Q2"/>
    <mergeCell ref="A1:F1"/>
    <mergeCell ref="A119:Q119"/>
    <mergeCell ref="A151:I151"/>
    <mergeCell ref="A152:I152"/>
    <mergeCell ref="A34:I34"/>
    <mergeCell ref="A35:Q35"/>
    <mergeCell ref="A87:I87"/>
    <mergeCell ref="A88:Q88"/>
    <mergeCell ref="A113:I113"/>
    <mergeCell ref="A118:I118"/>
    <mergeCell ref="A102:Q102"/>
    <mergeCell ref="A101:I101"/>
  </mergeCells>
  <phoneticPr fontId="13" type="noConversion"/>
  <pageMargins left="0.98425196850393704" right="0" top="1.1811023622047245" bottom="0.9055118110236221" header="0.39370078740157483" footer="0.39370078740157483"/>
  <pageSetup paperSize="9" scale="80" orientation="landscape" r:id="rId1"/>
  <headerFooter scaleWithDoc="0" alignWithMargins="0">
    <oddHeader>&amp;L&amp;G&amp;C&amp;"-,Negrita"INSTITUTO NACIONAL DE MEDICINAL LEGAL Y CIENCIAS FORENSES&amp;"-,Normal"
SUBDIRECCION ADMINISTRATIVA Y FINANCIERA
EJECUCION PRESUPUESTAL A ENERO 31-2024
&amp;R
Página &amp;P de &amp;N</oddHeader>
  </headerFooter>
  <ignoredErrors>
    <ignoredError sqref="K48:K53 C96:I97 M96 K23:K31 F111 H111:I111 C33:I33 N33 C84:I84 G23:I26 H27:I27 G28:I31 H48:I49 H51:I53 C18:D18 C19:E26 C3:E4 I4 C43:I44 K34:L34 C98:F98 O34:Q34 C36 C37:F42 C5:F17 C27:F32 C85:L85 C93:N95 J87:N87 C86:N86 M110 K106:K107 K110 F104:N104 F103:J103 F109:I110 J109:L109 F106:I107 M106:M107 F105:L105 F108:L108 C99 N105 P86:Q87 P92:Q95 P101:Q101 P108:Q109 P103:Q105 L103:N103 C92:I92 N92 I75:I83 I54:I65 L92 C89:I89 M89:N89 B3:B33 C45:F83 B124:E131 B103:E112 B36:B86 N108:N109 I66:I74 B92:B100 F99 H99:I99 C90:I90 K89 B89:B90 P89:Q89 C100:I100 K101:N101 K33:L33 B133:E146 B132:D132 B91:E91 P33:Q33" numberStoredAsText="1"/>
    <ignoredError sqref="K18 O3:O4 O18 O26 O36 O43:O45 O84 O96:O98 O111:O118 O122:O123 O147 O149:O152 K112 M26 M18 M43 M98 M135 M34 O120:O121 O135" formula="1"/>
    <ignoredError sqref="M108:M109 M105 O85:O87 O92:O95 O99:O101 O103:O110 K103 M92 O89:O90 O33" numberStoredAsText="1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ENERO 31-2024</vt:lpstr>
      <vt:lpstr>'ENERO 31-2024'!Área_de_impresión</vt:lpstr>
      <vt:lpstr>'ENERO 31-2024'!Títulos_a_imprimir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Cesar Augusto Acuna Reyes</cp:lastModifiedBy>
  <cp:lastPrinted>2022-08-02T21:42:53Z</cp:lastPrinted>
  <dcterms:created xsi:type="dcterms:W3CDTF">2016-02-01T15:56:25Z</dcterms:created>
  <dcterms:modified xsi:type="dcterms:W3CDTF">2024-02-07T21:00:12Z</dcterms:modified>
</cp:coreProperties>
</file>