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RESUPUESTO\PRES-2024-ACTUALIZADO\INFORMES DE EJECUCION\FEBRERO -29-2024\"/>
    </mc:Choice>
  </mc:AlternateContent>
  <xr:revisionPtr revIDLastSave="0" documentId="13_ncr:1_{9A450AC6-5DBC-4199-92EE-FE6B82BA5F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 29-2024" sheetId="11" r:id="rId1"/>
  </sheets>
  <definedNames>
    <definedName name="_xlnm._FilterDatabase" localSheetId="0" hidden="1">'FEBRERO 29-2024'!$A$1:$IY$192</definedName>
    <definedName name="_xlnm.Print_Area" localSheetId="0">'FEBRERO 29-2024'!$A$1:$T$192</definedName>
    <definedName name="_xlnm.Print_Titles" localSheetId="0">'FEBRERO 29-2024'!$1:$1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8" i="11" l="1"/>
  <c r="K48" i="11"/>
  <c r="K43" i="11" s="1"/>
  <c r="K78" i="11"/>
  <c r="P66" i="11"/>
  <c r="R66" i="11"/>
  <c r="M46" i="11"/>
  <c r="M47" i="11"/>
  <c r="M49" i="11"/>
  <c r="M50" i="11"/>
  <c r="M51" i="11"/>
  <c r="M37" i="11"/>
  <c r="M38" i="11"/>
  <c r="M39" i="11"/>
  <c r="M40" i="11"/>
  <c r="M41" i="11"/>
  <c r="M42" i="11"/>
  <c r="J44" i="11"/>
  <c r="T43" i="11"/>
  <c r="S43" i="11"/>
  <c r="Q43" i="11"/>
  <c r="O43" i="11"/>
  <c r="N43" i="11"/>
  <c r="J43" i="11"/>
  <c r="J127" i="11"/>
  <c r="J141" i="11"/>
  <c r="J120" i="11" s="1"/>
  <c r="J142" i="11"/>
  <c r="R182" i="11"/>
  <c r="R180" i="11"/>
  <c r="R179" i="11"/>
  <c r="R177" i="11"/>
  <c r="R173" i="11"/>
  <c r="R169" i="11"/>
  <c r="R168" i="11"/>
  <c r="R165" i="11"/>
  <c r="R163" i="11"/>
  <c r="R161" i="11"/>
  <c r="R155" i="11"/>
  <c r="R154" i="11"/>
  <c r="R153" i="11"/>
  <c r="R152" i="11"/>
  <c r="R150" i="11"/>
  <c r="R149" i="11"/>
  <c r="R148" i="11"/>
  <c r="R145" i="11"/>
  <c r="R144" i="11"/>
  <c r="R143" i="11"/>
  <c r="R140" i="11"/>
  <c r="R139" i="11"/>
  <c r="R136" i="11"/>
  <c r="R135" i="11"/>
  <c r="R130" i="11"/>
  <c r="R129" i="11"/>
  <c r="R126" i="11"/>
  <c r="J151" i="11"/>
  <c r="J147" i="11"/>
  <c r="T142" i="11"/>
  <c r="S142" i="11"/>
  <c r="Q142" i="11"/>
  <c r="O142" i="11"/>
  <c r="N142" i="11"/>
  <c r="L142" i="11"/>
  <c r="K142" i="11"/>
  <c r="T141" i="11"/>
  <c r="T120" i="11" s="1"/>
  <c r="S141" i="11"/>
  <c r="S120" i="11" s="1"/>
  <c r="Q141" i="11"/>
  <c r="Q120" i="11" s="1"/>
  <c r="R120" i="11" s="1"/>
  <c r="O141" i="11"/>
  <c r="O120" i="11" s="1"/>
  <c r="N141" i="11"/>
  <c r="N120" i="11" s="1"/>
  <c r="L141" i="11"/>
  <c r="L120" i="11" s="1"/>
  <c r="K120" i="11"/>
  <c r="T181" i="11"/>
  <c r="S181" i="11"/>
  <c r="Q181" i="11"/>
  <c r="R181" i="11" s="1"/>
  <c r="O181" i="11"/>
  <c r="N181" i="11"/>
  <c r="L181" i="11"/>
  <c r="K181" i="11"/>
  <c r="J181" i="11"/>
  <c r="T178" i="11"/>
  <c r="S178" i="11"/>
  <c r="Q178" i="11"/>
  <c r="R178" i="11" s="1"/>
  <c r="O178" i="11"/>
  <c r="N178" i="11"/>
  <c r="L178" i="11"/>
  <c r="K178" i="11"/>
  <c r="J178" i="11"/>
  <c r="T176" i="11"/>
  <c r="S176" i="11"/>
  <c r="Q176" i="11"/>
  <c r="R176" i="11" s="1"/>
  <c r="O176" i="11"/>
  <c r="N176" i="11"/>
  <c r="L176" i="11"/>
  <c r="K176" i="11"/>
  <c r="J176" i="11"/>
  <c r="T174" i="11"/>
  <c r="S174" i="11"/>
  <c r="Q174" i="11"/>
  <c r="O174" i="11"/>
  <c r="N174" i="11"/>
  <c r="L174" i="11"/>
  <c r="K174" i="11"/>
  <c r="J174" i="11"/>
  <c r="T172" i="11"/>
  <c r="S172" i="11"/>
  <c r="Q172" i="11"/>
  <c r="R172" i="11" s="1"/>
  <c r="O172" i="11"/>
  <c r="N172" i="11"/>
  <c r="L172" i="11"/>
  <c r="K172" i="11"/>
  <c r="J172" i="11"/>
  <c r="T170" i="11"/>
  <c r="S170" i="11"/>
  <c r="Q170" i="11"/>
  <c r="O170" i="11"/>
  <c r="N170" i="11"/>
  <c r="L170" i="11"/>
  <c r="K170" i="11"/>
  <c r="J170" i="11"/>
  <c r="T167" i="11"/>
  <c r="S167" i="11"/>
  <c r="Q167" i="11"/>
  <c r="R167" i="11" s="1"/>
  <c r="O167" i="11"/>
  <c r="N167" i="11"/>
  <c r="L167" i="11"/>
  <c r="K167" i="11"/>
  <c r="J167" i="11"/>
  <c r="T164" i="11"/>
  <c r="S164" i="11"/>
  <c r="Q164" i="11"/>
  <c r="O164" i="11"/>
  <c r="N164" i="11"/>
  <c r="L164" i="11"/>
  <c r="K164" i="11"/>
  <c r="J164" i="11"/>
  <c r="T162" i="11"/>
  <c r="S162" i="11"/>
  <c r="Q162" i="11"/>
  <c r="R162" i="11" s="1"/>
  <c r="O162" i="11"/>
  <c r="N162" i="11"/>
  <c r="L162" i="11"/>
  <c r="K162" i="11"/>
  <c r="J162" i="11"/>
  <c r="T160" i="11"/>
  <c r="S160" i="11"/>
  <c r="Q160" i="11"/>
  <c r="R160" i="11" s="1"/>
  <c r="O160" i="11"/>
  <c r="N160" i="11"/>
  <c r="L160" i="11"/>
  <c r="K160" i="11"/>
  <c r="J160" i="11"/>
  <c r="T158" i="11"/>
  <c r="S158" i="11"/>
  <c r="Q158" i="11"/>
  <c r="O158" i="11"/>
  <c r="N158" i="11"/>
  <c r="L158" i="11"/>
  <c r="K158" i="11"/>
  <c r="J158" i="11"/>
  <c r="T151" i="11"/>
  <c r="S151" i="11"/>
  <c r="Q151" i="11"/>
  <c r="R151" i="11" s="1"/>
  <c r="O151" i="11"/>
  <c r="N151" i="11"/>
  <c r="L151" i="11"/>
  <c r="K151" i="11"/>
  <c r="K147" i="11"/>
  <c r="T147" i="11"/>
  <c r="S147" i="11"/>
  <c r="Q147" i="11"/>
  <c r="R147" i="11" s="1"/>
  <c r="O147" i="11"/>
  <c r="N147" i="11"/>
  <c r="L147" i="11"/>
  <c r="L137" i="11"/>
  <c r="K137" i="11"/>
  <c r="T137" i="11"/>
  <c r="S137" i="11"/>
  <c r="Q137" i="11"/>
  <c r="O137" i="11"/>
  <c r="N137" i="11"/>
  <c r="J137" i="11"/>
  <c r="T133" i="11"/>
  <c r="S133" i="11"/>
  <c r="Q133" i="11"/>
  <c r="R133" i="11" s="1"/>
  <c r="O133" i="11"/>
  <c r="N133" i="11"/>
  <c r="L133" i="11"/>
  <c r="K133" i="11"/>
  <c r="J133" i="11"/>
  <c r="J122" i="11" s="1"/>
  <c r="T132" i="11"/>
  <c r="T121" i="11" s="1"/>
  <c r="S132" i="11"/>
  <c r="S121" i="11" s="1"/>
  <c r="Q132" i="11"/>
  <c r="Q121" i="11" s="1"/>
  <c r="R121" i="11" s="1"/>
  <c r="O132" i="11"/>
  <c r="O121" i="11" s="1"/>
  <c r="N132" i="11"/>
  <c r="N121" i="11" s="1"/>
  <c r="L132" i="11"/>
  <c r="L121" i="11" s="1"/>
  <c r="K132" i="11"/>
  <c r="K121" i="11" s="1"/>
  <c r="J132" i="11"/>
  <c r="J121" i="11" s="1"/>
  <c r="T131" i="11"/>
  <c r="S131" i="11"/>
  <c r="Q131" i="11"/>
  <c r="O131" i="11"/>
  <c r="N131" i="11"/>
  <c r="L131" i="11"/>
  <c r="K131" i="11"/>
  <c r="J131" i="11"/>
  <c r="T127" i="11"/>
  <c r="S127" i="11"/>
  <c r="Q127" i="11"/>
  <c r="O127" i="11"/>
  <c r="N127" i="11"/>
  <c r="L127" i="11"/>
  <c r="K127" i="11"/>
  <c r="J125" i="11"/>
  <c r="T123" i="11"/>
  <c r="S123" i="11"/>
  <c r="Q123" i="11"/>
  <c r="O123" i="11"/>
  <c r="J123" i="11"/>
  <c r="M48" i="11" l="1"/>
  <c r="N157" i="11"/>
  <c r="N156" i="11" s="1"/>
  <c r="J119" i="11"/>
  <c r="Q157" i="11"/>
  <c r="Q156" i="11" s="1"/>
  <c r="T157" i="11"/>
  <c r="T156" i="11" s="1"/>
  <c r="J157" i="11"/>
  <c r="J156" i="11" s="1"/>
  <c r="K157" i="11"/>
  <c r="K156" i="11" s="1"/>
  <c r="L157" i="11"/>
  <c r="L156" i="11" s="1"/>
  <c r="S157" i="11"/>
  <c r="S156" i="11" s="1"/>
  <c r="O157" i="11"/>
  <c r="O156" i="11" s="1"/>
  <c r="R141" i="11"/>
  <c r="R132" i="11"/>
  <c r="L125" i="11"/>
  <c r="K125" i="11"/>
  <c r="T125" i="11"/>
  <c r="S125" i="11"/>
  <c r="Q125" i="11"/>
  <c r="R125" i="11" s="1"/>
  <c r="O125" i="11"/>
  <c r="N125" i="11"/>
  <c r="N123" i="11"/>
  <c r="L123" i="11"/>
  <c r="K123" i="11"/>
  <c r="M161" i="11"/>
  <c r="M160" i="11" s="1"/>
  <c r="M163" i="11"/>
  <c r="M162" i="11" s="1"/>
  <c r="M165" i="11"/>
  <c r="M166" i="11"/>
  <c r="R166" i="11" s="1"/>
  <c r="M168" i="11"/>
  <c r="M169" i="11"/>
  <c r="M171" i="11"/>
  <c r="M173" i="11"/>
  <c r="M172" i="11" s="1"/>
  <c r="M175" i="11"/>
  <c r="M177" i="11"/>
  <c r="M176" i="11" s="1"/>
  <c r="M179" i="11"/>
  <c r="M180" i="11"/>
  <c r="M182" i="11"/>
  <c r="M181" i="11" s="1"/>
  <c r="M159" i="11"/>
  <c r="M126" i="11"/>
  <c r="M125" i="11" s="1"/>
  <c r="M128" i="11"/>
  <c r="R128" i="11" s="1"/>
  <c r="M129" i="11"/>
  <c r="M130" i="11"/>
  <c r="M134" i="11"/>
  <c r="M135" i="11"/>
  <c r="M132" i="11" s="1"/>
  <c r="M121" i="11" s="1"/>
  <c r="M136" i="11"/>
  <c r="M133" i="11" s="1"/>
  <c r="M138" i="11"/>
  <c r="R138" i="11" s="1"/>
  <c r="M139" i="11"/>
  <c r="M140" i="11"/>
  <c r="M144" i="11"/>
  <c r="M141" i="11" s="1"/>
  <c r="M120" i="11" s="1"/>
  <c r="M145" i="11"/>
  <c r="M146" i="11"/>
  <c r="R146" i="11" s="1"/>
  <c r="M148" i="11"/>
  <c r="M149" i="11"/>
  <c r="M150" i="11"/>
  <c r="M152" i="11"/>
  <c r="M153" i="11"/>
  <c r="M154" i="11"/>
  <c r="M155" i="11"/>
  <c r="M124" i="11"/>
  <c r="M109" i="11"/>
  <c r="M106" i="11"/>
  <c r="M105" i="11"/>
  <c r="M91" i="11"/>
  <c r="M95" i="11"/>
  <c r="M96" i="11"/>
  <c r="M98" i="11"/>
  <c r="M90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7" i="11"/>
  <c r="M69" i="11"/>
  <c r="M70" i="11"/>
  <c r="M45" i="11" s="1"/>
  <c r="M71" i="11"/>
  <c r="M72" i="11"/>
  <c r="M73" i="11"/>
  <c r="M74" i="11"/>
  <c r="M75" i="11"/>
  <c r="M76" i="11"/>
  <c r="M77" i="11"/>
  <c r="M78" i="11"/>
  <c r="M79" i="11"/>
  <c r="M80" i="11"/>
  <c r="M81" i="11"/>
  <c r="M82" i="11"/>
  <c r="M28" i="11"/>
  <c r="M29" i="11"/>
  <c r="M30" i="11"/>
  <c r="M31" i="11"/>
  <c r="M32" i="11"/>
  <c r="M27" i="11"/>
  <c r="M25" i="11"/>
  <c r="M20" i="11"/>
  <c r="M21" i="11"/>
  <c r="M22" i="11"/>
  <c r="M23" i="11"/>
  <c r="M24" i="11"/>
  <c r="M19" i="11"/>
  <c r="M17" i="11"/>
  <c r="M6" i="11"/>
  <c r="M7" i="11"/>
  <c r="M8" i="11"/>
  <c r="M9" i="11"/>
  <c r="M10" i="11"/>
  <c r="M11" i="11"/>
  <c r="M12" i="11"/>
  <c r="M13" i="11"/>
  <c r="M14" i="11"/>
  <c r="M15" i="11"/>
  <c r="M16" i="11"/>
  <c r="M5" i="11"/>
  <c r="M131" i="11" l="1"/>
  <c r="R131" i="11" s="1"/>
  <c r="R134" i="11"/>
  <c r="M170" i="11"/>
  <c r="R170" i="11" s="1"/>
  <c r="R171" i="11"/>
  <c r="M158" i="11"/>
  <c r="R158" i="11" s="1"/>
  <c r="R159" i="11"/>
  <c r="M123" i="11"/>
  <c r="R123" i="11" s="1"/>
  <c r="R124" i="11"/>
  <c r="M68" i="11"/>
  <c r="M43" i="11" s="1"/>
  <c r="R43" i="11" s="1"/>
  <c r="L43" i="11"/>
  <c r="M174" i="11"/>
  <c r="R174" i="11" s="1"/>
  <c r="R175" i="11"/>
  <c r="M142" i="11"/>
  <c r="R142" i="11" s="1"/>
  <c r="M178" i="11"/>
  <c r="M151" i="11"/>
  <c r="M137" i="11"/>
  <c r="R137" i="11" s="1"/>
  <c r="M147" i="11"/>
  <c r="M167" i="11"/>
  <c r="M127" i="11"/>
  <c r="R127" i="11" s="1"/>
  <c r="M164" i="11"/>
  <c r="R164" i="11" s="1"/>
  <c r="R37" i="11"/>
  <c r="R5" i="11"/>
  <c r="R105" i="11"/>
  <c r="M122" i="11"/>
  <c r="P146" i="11"/>
  <c r="K36" i="11"/>
  <c r="L36" i="11"/>
  <c r="T122" i="11"/>
  <c r="S122" i="11"/>
  <c r="Q122" i="11"/>
  <c r="O122" i="11"/>
  <c r="N122" i="11"/>
  <c r="L122" i="11"/>
  <c r="K122" i="11"/>
  <c r="R122" i="11" l="1"/>
  <c r="M157" i="11"/>
  <c r="T119" i="11"/>
  <c r="S119" i="11"/>
  <c r="Q119" i="11"/>
  <c r="O119" i="11"/>
  <c r="N119" i="11"/>
  <c r="L119" i="11"/>
  <c r="K119" i="11"/>
  <c r="J84" i="11"/>
  <c r="J115" i="11" s="1"/>
  <c r="J36" i="11"/>
  <c r="T186" i="11"/>
  <c r="S186" i="11"/>
  <c r="Q186" i="11"/>
  <c r="T185" i="11"/>
  <c r="S185" i="11"/>
  <c r="O185" i="11"/>
  <c r="N185" i="11"/>
  <c r="O184" i="11"/>
  <c r="N184" i="11"/>
  <c r="K186" i="11"/>
  <c r="L185" i="11"/>
  <c r="K185" i="11"/>
  <c r="L184" i="11"/>
  <c r="K184" i="11"/>
  <c r="J185" i="11"/>
  <c r="J184" i="11"/>
  <c r="P180" i="11"/>
  <c r="P169" i="11"/>
  <c r="P155" i="11"/>
  <c r="P154" i="11"/>
  <c r="P153" i="11"/>
  <c r="P150" i="11"/>
  <c r="P149" i="11"/>
  <c r="P145" i="11"/>
  <c r="P142" i="11" s="1"/>
  <c r="P140" i="11"/>
  <c r="P139" i="11"/>
  <c r="P130" i="11"/>
  <c r="P129" i="11"/>
  <c r="P37" i="11"/>
  <c r="P72" i="11"/>
  <c r="P38" i="11"/>
  <c r="M119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7" i="11"/>
  <c r="P68" i="11"/>
  <c r="P69" i="11"/>
  <c r="P70" i="11"/>
  <c r="P45" i="11" s="1"/>
  <c r="P71" i="11"/>
  <c r="P73" i="11"/>
  <c r="P74" i="11"/>
  <c r="P75" i="11"/>
  <c r="P76" i="11"/>
  <c r="P77" i="11"/>
  <c r="P78" i="11"/>
  <c r="P79" i="11"/>
  <c r="P80" i="11"/>
  <c r="P81" i="11"/>
  <c r="P82" i="11"/>
  <c r="P46" i="11"/>
  <c r="P39" i="11"/>
  <c r="P40" i="11"/>
  <c r="P41" i="11"/>
  <c r="P42" i="11"/>
  <c r="L186" i="11"/>
  <c r="L108" i="11"/>
  <c r="L107" i="11" s="1"/>
  <c r="L103" i="11" s="1"/>
  <c r="L111" i="11" s="1"/>
  <c r="L114" i="11" s="1"/>
  <c r="K108" i="11"/>
  <c r="K107" i="11" s="1"/>
  <c r="K103" i="11" s="1"/>
  <c r="K111" i="11" s="1"/>
  <c r="K114" i="11" s="1"/>
  <c r="L104" i="11"/>
  <c r="L102" i="11" s="1"/>
  <c r="L110" i="11" s="1"/>
  <c r="K104" i="11"/>
  <c r="K102" i="11" s="1"/>
  <c r="K110" i="11" s="1"/>
  <c r="L97" i="11"/>
  <c r="K97" i="11"/>
  <c r="L94" i="11"/>
  <c r="L93" i="11" s="1"/>
  <c r="L92" i="11" s="1"/>
  <c r="K94" i="11"/>
  <c r="K93" i="11" s="1"/>
  <c r="K92" i="11" s="1"/>
  <c r="L89" i="11"/>
  <c r="L88" i="11" s="1"/>
  <c r="K89" i="11"/>
  <c r="K88" i="11" s="1"/>
  <c r="L45" i="11"/>
  <c r="K45" i="11"/>
  <c r="L44" i="11"/>
  <c r="K44" i="11"/>
  <c r="K84" i="11" s="1"/>
  <c r="K115" i="11" s="1"/>
  <c r="L83" i="11"/>
  <c r="K83" i="11"/>
  <c r="L26" i="11"/>
  <c r="K26" i="11"/>
  <c r="L18" i="11"/>
  <c r="K18" i="11"/>
  <c r="L4" i="11"/>
  <c r="K4" i="11"/>
  <c r="J186" i="11"/>
  <c r="J108" i="11"/>
  <c r="J107" i="11" s="1"/>
  <c r="J103" i="11" s="1"/>
  <c r="J111" i="11" s="1"/>
  <c r="J114" i="11" s="1"/>
  <c r="J104" i="11"/>
  <c r="J102" i="11" s="1"/>
  <c r="J110" i="11" s="1"/>
  <c r="J97" i="11"/>
  <c r="J94" i="11"/>
  <c r="J89" i="11"/>
  <c r="J88" i="11" s="1"/>
  <c r="J45" i="11"/>
  <c r="J85" i="11" s="1"/>
  <c r="J116" i="11" s="1"/>
  <c r="J26" i="11"/>
  <c r="J18" i="11"/>
  <c r="J4" i="11"/>
  <c r="O186" i="11"/>
  <c r="R119" i="11" l="1"/>
  <c r="P43" i="11"/>
  <c r="M156" i="11"/>
  <c r="R156" i="11" s="1"/>
  <c r="R157" i="11"/>
  <c r="M97" i="11"/>
  <c r="Q185" i="11"/>
  <c r="J93" i="11"/>
  <c r="M94" i="11"/>
  <c r="L85" i="11"/>
  <c r="L84" i="11"/>
  <c r="L115" i="11" s="1"/>
  <c r="K85" i="11"/>
  <c r="K116" i="11" s="1"/>
  <c r="K86" i="11"/>
  <c r="M184" i="11"/>
  <c r="M185" i="11"/>
  <c r="J183" i="11"/>
  <c r="J187" i="11" s="1"/>
  <c r="P166" i="11"/>
  <c r="M186" i="11"/>
  <c r="P135" i="11"/>
  <c r="M4" i="11"/>
  <c r="L183" i="11"/>
  <c r="L187" i="11" s="1"/>
  <c r="K183" i="11"/>
  <c r="K187" i="11" s="1"/>
  <c r="K112" i="11"/>
  <c r="L112" i="11"/>
  <c r="L99" i="11"/>
  <c r="L100" i="11" s="1"/>
  <c r="K99" i="11"/>
  <c r="K100" i="11" s="1"/>
  <c r="L3" i="11"/>
  <c r="L33" i="11" s="1"/>
  <c r="L34" i="11" s="1"/>
  <c r="K3" i="11"/>
  <c r="K33" i="11" s="1"/>
  <c r="K34" i="11" s="1"/>
  <c r="N183" i="11"/>
  <c r="J112" i="11"/>
  <c r="J83" i="11"/>
  <c r="J86" i="11" s="1"/>
  <c r="J3" i="11"/>
  <c r="Q183" i="11"/>
  <c r="S183" i="11"/>
  <c r="O183" i="11"/>
  <c r="T183" i="11"/>
  <c r="Q184" i="11"/>
  <c r="Q44" i="11"/>
  <c r="Q45" i="11"/>
  <c r="O44" i="11"/>
  <c r="O84" i="11" s="1"/>
  <c r="O45" i="11"/>
  <c r="M85" i="11"/>
  <c r="M44" i="11"/>
  <c r="M36" i="11"/>
  <c r="T89" i="11"/>
  <c r="S89" i="11"/>
  <c r="Q89" i="11"/>
  <c r="O89" i="11"/>
  <c r="N89" i="11"/>
  <c r="M89" i="11"/>
  <c r="M88" i="11" s="1"/>
  <c r="R90" i="11"/>
  <c r="P90" i="11"/>
  <c r="P96" i="11"/>
  <c r="P98" i="11"/>
  <c r="P97" i="11" s="1"/>
  <c r="T97" i="11"/>
  <c r="S97" i="11"/>
  <c r="Q97" i="11"/>
  <c r="O97" i="11"/>
  <c r="N97" i="11"/>
  <c r="P136" i="11"/>
  <c r="T26" i="11"/>
  <c r="S26" i="11"/>
  <c r="Q26" i="11"/>
  <c r="O26" i="11"/>
  <c r="M26" i="11"/>
  <c r="T18" i="11"/>
  <c r="S18" i="11"/>
  <c r="Q18" i="11"/>
  <c r="O18" i="11"/>
  <c r="M18" i="11"/>
  <c r="T4" i="11"/>
  <c r="S4" i="11"/>
  <c r="Q4" i="11"/>
  <c r="O4" i="11"/>
  <c r="P132" i="11" l="1"/>
  <c r="P121" i="11" s="1"/>
  <c r="P185" i="11" s="1"/>
  <c r="P122" i="11"/>
  <c r="P133" i="11"/>
  <c r="L86" i="11"/>
  <c r="J33" i="11"/>
  <c r="J34" i="11" s="1"/>
  <c r="J92" i="11"/>
  <c r="M93" i="11"/>
  <c r="L116" i="11"/>
  <c r="M183" i="11"/>
  <c r="R183" i="11" s="1"/>
  <c r="K113" i="11"/>
  <c r="K117" i="11" s="1"/>
  <c r="K188" i="11" s="1"/>
  <c r="L113" i="11"/>
  <c r="O88" i="11"/>
  <c r="T36" i="11"/>
  <c r="S36" i="11"/>
  <c r="Q36" i="11"/>
  <c r="O36" i="11"/>
  <c r="O83" i="11" s="1"/>
  <c r="N36" i="11"/>
  <c r="N83" i="11" s="1"/>
  <c r="P27" i="11"/>
  <c r="R41" i="11"/>
  <c r="R42" i="11"/>
  <c r="M84" i="11"/>
  <c r="M115" i="11" s="1"/>
  <c r="N44" i="11"/>
  <c r="N84" i="11" s="1"/>
  <c r="N115" i="11" s="1"/>
  <c r="O115" i="11"/>
  <c r="Q84" i="11"/>
  <c r="S44" i="11"/>
  <c r="S84" i="11" s="1"/>
  <c r="T44" i="11"/>
  <c r="T84" i="11" s="1"/>
  <c r="M116" i="11"/>
  <c r="N45" i="11"/>
  <c r="N85" i="11" s="1"/>
  <c r="N116" i="11" s="1"/>
  <c r="O85" i="11"/>
  <c r="O116" i="11" s="1"/>
  <c r="S45" i="11"/>
  <c r="S85" i="11" s="1"/>
  <c r="S116" i="11" s="1"/>
  <c r="T45" i="11"/>
  <c r="T85" i="11" s="1"/>
  <c r="T116" i="11" s="1"/>
  <c r="P161" i="11"/>
  <c r="P160" i="11" s="1"/>
  <c r="P163" i="11"/>
  <c r="P162" i="11" s="1"/>
  <c r="P165" i="11"/>
  <c r="P164" i="11" s="1"/>
  <c r="P168" i="11"/>
  <c r="P167" i="11" s="1"/>
  <c r="P171" i="11"/>
  <c r="P170" i="11" s="1"/>
  <c r="P173" i="11"/>
  <c r="P172" i="11" s="1"/>
  <c r="P175" i="11"/>
  <c r="P174" i="11" s="1"/>
  <c r="P177" i="11"/>
  <c r="P176" i="11" s="1"/>
  <c r="P179" i="11"/>
  <c r="P178" i="11" s="1"/>
  <c r="P182" i="11"/>
  <c r="P181" i="11" s="1"/>
  <c r="P159" i="11"/>
  <c r="P158" i="11" s="1"/>
  <c r="P126" i="11"/>
  <c r="P125" i="11" s="1"/>
  <c r="P128" i="11"/>
  <c r="P127" i="11" s="1"/>
  <c r="P134" i="11"/>
  <c r="P131" i="11" s="1"/>
  <c r="P138" i="11"/>
  <c r="P137" i="11" s="1"/>
  <c r="P144" i="11"/>
  <c r="P148" i="11"/>
  <c r="P147" i="11" s="1"/>
  <c r="P152" i="11"/>
  <c r="P151" i="11" s="1"/>
  <c r="P124" i="11"/>
  <c r="P123" i="11" s="1"/>
  <c r="S104" i="11"/>
  <c r="S110" i="11" s="1"/>
  <c r="P105" i="11"/>
  <c r="P106" i="11"/>
  <c r="R46" i="11"/>
  <c r="P91" i="11"/>
  <c r="T88" i="11"/>
  <c r="S88" i="11"/>
  <c r="R91" i="11"/>
  <c r="Q104" i="11"/>
  <c r="Q110" i="11" s="1"/>
  <c r="Q88" i="11"/>
  <c r="R88" i="11" s="1"/>
  <c r="N88" i="11"/>
  <c r="N99" i="11" s="1"/>
  <c r="Q94" i="11"/>
  <c r="Q93" i="11" s="1"/>
  <c r="Q92" i="11" s="1"/>
  <c r="N4" i="11"/>
  <c r="R95" i="11"/>
  <c r="R70" i="11"/>
  <c r="O104" i="11"/>
  <c r="O102" i="11" s="1"/>
  <c r="M104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2" i="11"/>
  <c r="R81" i="11"/>
  <c r="R80" i="11"/>
  <c r="R79" i="11"/>
  <c r="R78" i="11"/>
  <c r="R77" i="11"/>
  <c r="R76" i="11"/>
  <c r="R75" i="11"/>
  <c r="R73" i="11"/>
  <c r="R72" i="11"/>
  <c r="R71" i="11"/>
  <c r="R69" i="11"/>
  <c r="R68" i="11"/>
  <c r="R67" i="11"/>
  <c r="R65" i="11"/>
  <c r="R64" i="11"/>
  <c r="R63" i="11"/>
  <c r="R62" i="11"/>
  <c r="R61" i="11"/>
  <c r="R60" i="11"/>
  <c r="R59" i="11"/>
  <c r="R58" i="11"/>
  <c r="R57" i="11"/>
  <c r="R56" i="11"/>
  <c r="R55" i="11"/>
  <c r="R54" i="11"/>
  <c r="R53" i="11"/>
  <c r="R52" i="11"/>
  <c r="R51" i="11"/>
  <c r="R50" i="11"/>
  <c r="R49" i="11"/>
  <c r="R48" i="11"/>
  <c r="R47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5" i="11"/>
  <c r="R109" i="11"/>
  <c r="R106" i="11"/>
  <c r="R96" i="11"/>
  <c r="T104" i="11"/>
  <c r="T102" i="11" s="1"/>
  <c r="R98" i="11"/>
  <c r="O94" i="11"/>
  <c r="O93" i="11" s="1"/>
  <c r="O92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4" i="11"/>
  <c r="N110" i="11" s="1"/>
  <c r="N94" i="11"/>
  <c r="N108" i="11"/>
  <c r="N107" i="11" s="1"/>
  <c r="N103" i="11" s="1"/>
  <c r="P109" i="11"/>
  <c r="T108" i="11"/>
  <c r="T107" i="11" s="1"/>
  <c r="T103" i="11" s="1"/>
  <c r="T111" i="11" s="1"/>
  <c r="S108" i="11"/>
  <c r="S107" i="11" s="1"/>
  <c r="S103" i="11" s="1"/>
  <c r="S111" i="11" s="1"/>
  <c r="Q108" i="11"/>
  <c r="O108" i="11"/>
  <c r="O107" i="11" s="1"/>
  <c r="O103" i="11" s="1"/>
  <c r="O111" i="11" s="1"/>
  <c r="O114" i="11" s="1"/>
  <c r="M108" i="11"/>
  <c r="M107" i="11" s="1"/>
  <c r="T94" i="11"/>
  <c r="T93" i="11" s="1"/>
  <c r="T92" i="11" s="1"/>
  <c r="S94" i="11"/>
  <c r="S93" i="11" s="1"/>
  <c r="S92" i="11" s="1"/>
  <c r="R38" i="11"/>
  <c r="R39" i="11"/>
  <c r="P157" i="11" l="1"/>
  <c r="P156" i="11" s="1"/>
  <c r="P186" i="11"/>
  <c r="P141" i="11"/>
  <c r="P120" i="11" s="1"/>
  <c r="M92" i="11"/>
  <c r="J99" i="11"/>
  <c r="L117" i="11"/>
  <c r="L188" i="11" s="1"/>
  <c r="L189" i="11" s="1"/>
  <c r="P184" i="11"/>
  <c r="P119" i="11"/>
  <c r="M102" i="11"/>
  <c r="R104" i="11"/>
  <c r="T99" i="11"/>
  <c r="T100" i="11" s="1"/>
  <c r="S99" i="11"/>
  <c r="S100" i="11" s="1"/>
  <c r="Q99" i="11"/>
  <c r="R184" i="11"/>
  <c r="S184" i="11"/>
  <c r="S187" i="11" s="1"/>
  <c r="T184" i="11"/>
  <c r="O99" i="11"/>
  <c r="O100" i="11" s="1"/>
  <c r="P89" i="11"/>
  <c r="P88" i="11" s="1"/>
  <c r="P18" i="11"/>
  <c r="P4" i="11"/>
  <c r="P26" i="11"/>
  <c r="Q83" i="11"/>
  <c r="S83" i="11"/>
  <c r="S86" i="11" s="1"/>
  <c r="T83" i="11"/>
  <c r="T86" i="11" s="1"/>
  <c r="R45" i="11"/>
  <c r="O110" i="11"/>
  <c r="O112" i="11" s="1"/>
  <c r="P36" i="11"/>
  <c r="P83" i="11" s="1"/>
  <c r="R44" i="11"/>
  <c r="Q85" i="11"/>
  <c r="Q116" i="11" s="1"/>
  <c r="R116" i="11" s="1"/>
  <c r="N86" i="11"/>
  <c r="R89" i="11"/>
  <c r="P44" i="11"/>
  <c r="P85" i="11"/>
  <c r="P116" i="11" s="1"/>
  <c r="R18" i="11"/>
  <c r="N187" i="11"/>
  <c r="Q187" i="11"/>
  <c r="O3" i="11"/>
  <c r="O33" i="11" s="1"/>
  <c r="O34" i="11" s="1"/>
  <c r="N111" i="11"/>
  <c r="N114" i="11" s="1"/>
  <c r="P94" i="11"/>
  <c r="P93" i="11" s="1"/>
  <c r="P92" i="11" s="1"/>
  <c r="N3" i="11"/>
  <c r="N33" i="11" s="1"/>
  <c r="N34" i="11" s="1"/>
  <c r="R108" i="11"/>
  <c r="N102" i="11"/>
  <c r="R186" i="11"/>
  <c r="M187" i="11"/>
  <c r="R185" i="11"/>
  <c r="T110" i="11"/>
  <c r="S102" i="11"/>
  <c r="Q102" i="11"/>
  <c r="R94" i="11"/>
  <c r="R36" i="11"/>
  <c r="O86" i="11"/>
  <c r="M83" i="11"/>
  <c r="M86" i="11" s="1"/>
  <c r="T3" i="11"/>
  <c r="T33" i="11" s="1"/>
  <c r="T34" i="11" s="1"/>
  <c r="S3" i="11"/>
  <c r="S33" i="11" s="1"/>
  <c r="S34" i="11" s="1"/>
  <c r="Q3" i="11"/>
  <c r="R26" i="11"/>
  <c r="M3" i="11"/>
  <c r="M33" i="11" s="1"/>
  <c r="M34" i="11" s="1"/>
  <c r="T115" i="11"/>
  <c r="S115" i="11"/>
  <c r="R93" i="11"/>
  <c r="N100" i="11"/>
  <c r="S112" i="11"/>
  <c r="S114" i="11"/>
  <c r="M103" i="11"/>
  <c r="M111" i="11" s="1"/>
  <c r="M114" i="11" s="1"/>
  <c r="P107" i="11"/>
  <c r="P103" i="11" s="1"/>
  <c r="P111" i="11" s="1"/>
  <c r="P114" i="11" s="1"/>
  <c r="T114" i="11"/>
  <c r="Q115" i="11"/>
  <c r="R115" i="11" s="1"/>
  <c r="R84" i="11"/>
  <c r="R4" i="11"/>
  <c r="P104" i="11"/>
  <c r="P108" i="11"/>
  <c r="Q107" i="11"/>
  <c r="R102" i="11" l="1"/>
  <c r="J100" i="11"/>
  <c r="J113" i="11"/>
  <c r="J117" i="11" s="1"/>
  <c r="J188" i="11" s="1"/>
  <c r="M110" i="11"/>
  <c r="R110" i="11" s="1"/>
  <c r="P183" i="11"/>
  <c r="P187" i="11" s="1"/>
  <c r="T187" i="11"/>
  <c r="O187" i="11"/>
  <c r="R92" i="11"/>
  <c r="M99" i="11"/>
  <c r="M100" i="11" s="1"/>
  <c r="P99" i="11"/>
  <c r="P100" i="11" s="1"/>
  <c r="Q86" i="11"/>
  <c r="R86" i="11" s="1"/>
  <c r="P84" i="11"/>
  <c r="P115" i="11" s="1"/>
  <c r="R85" i="11"/>
  <c r="T113" i="11"/>
  <c r="T117" i="11" s="1"/>
  <c r="R3" i="11"/>
  <c r="N112" i="11"/>
  <c r="R97" i="11"/>
  <c r="T112" i="11"/>
  <c r="P3" i="11"/>
  <c r="P33" i="11" s="1"/>
  <c r="P34" i="11" s="1"/>
  <c r="R83" i="11"/>
  <c r="Q33" i="11"/>
  <c r="R33" i="11" s="1"/>
  <c r="O113" i="11"/>
  <c r="O117" i="11" s="1"/>
  <c r="S113" i="11"/>
  <c r="S117" i="11" s="1"/>
  <c r="S188" i="11" s="1"/>
  <c r="Q100" i="11"/>
  <c r="R187" i="11"/>
  <c r="R107" i="11"/>
  <c r="Q103" i="11"/>
  <c r="M112" i="11"/>
  <c r="P110" i="11"/>
  <c r="P102" i="11"/>
  <c r="N113" i="11"/>
  <c r="N117" i="11" s="1"/>
  <c r="N188" i="11" s="1"/>
  <c r="Q113" i="11" l="1"/>
  <c r="Q34" i="11"/>
  <c r="R34" i="11" s="1"/>
  <c r="R99" i="11"/>
  <c r="T188" i="11"/>
  <c r="O188" i="11"/>
  <c r="M113" i="11"/>
  <c r="R100" i="11"/>
  <c r="P86" i="11"/>
  <c r="R103" i="11"/>
  <c r="Q111" i="11"/>
  <c r="P112" i="11"/>
  <c r="P113" i="11"/>
  <c r="P117" i="11" s="1"/>
  <c r="P188" i="11" s="1"/>
  <c r="M117" i="11" l="1"/>
  <c r="R113" i="11"/>
  <c r="Q114" i="11"/>
  <c r="R111" i="11"/>
  <c r="Q112" i="11"/>
  <c r="R112" i="11" s="1"/>
  <c r="M188" i="11" l="1"/>
  <c r="R114" i="11"/>
  <c r="Q117" i="11"/>
  <c r="Q188" i="11" s="1"/>
  <c r="R117" i="11" l="1"/>
  <c r="R188" i="11"/>
</calcChain>
</file>

<file path=xl/sharedStrings.xml><?xml version="1.0" encoding="utf-8"?>
<sst xmlns="http://schemas.openxmlformats.org/spreadsheetml/2006/main" count="1259" uniqueCount="248">
  <si>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</si>
  <si>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</si>
  <si>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</si>
  <si>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</si>
  <si>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</si>
  <si>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</si>
  <si>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</si>
  <si>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</si>
  <si>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</si>
  <si>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</si>
  <si>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</si>
  <si>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</si>
  <si>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</si>
  <si>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</si>
  <si>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</si>
  <si>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</si>
  <si>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</si>
  <si>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</si>
  <si>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</si>
  <si>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</si>
  <si>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</si>
  <si>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</si>
  <si>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</si>
  <si>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</si>
  <si>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</si>
  <si>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</si>
  <si>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</si>
  <si>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</si>
  <si>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</si>
  <si>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</si>
  <si>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</si>
  <si>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</si>
  <si>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</si>
  <si>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</si>
  <si>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</si>
  <si>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</si>
  <si>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</si>
  <si>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</si>
  <si>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</si>
  <si>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</si>
  <si>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</si>
  <si>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</si>
  <si>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</si>
  <si>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</si>
  <si>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</si>
  <si>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</si>
  <si>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</si>
  <si>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</si>
  <si>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</si>
  <si>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</si>
  <si>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</si>
  <si>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</si>
  <si>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</si>
  <si>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</si>
  <si>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</si>
  <si>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</si>
  <si>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</si>
  <si>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</si>
  <si>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</si>
  <si>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</si>
  <si>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</si>
  <si>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</si>
  <si>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</si>
  <si>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</si>
  <si>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</si>
  <si>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</si>
  <si>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</si>
  <si>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</si>
  <si>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</si>
  <si>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</si>
  <si>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</si>
  <si>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</si>
  <si>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</si>
  <si>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</si>
  <si>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</si>
  <si>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</si>
  <si>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</si>
  <si>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</si>
  <si>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</si>
  <si>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</si>
  <si>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</si>
  <si>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</si>
  <si>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</si>
  <si>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</si>
  <si>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</si>
  <si>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</si>
  <si>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</si>
  <si>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</si>
  <si>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</si>
  <si>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</si>
  <si>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</si>
  <si>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</si>
  <si>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</si>
  <si>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</si>
  <si>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</si>
  <si>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</si>
  <si>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</si>
  <si>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</si>
  <si>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</si>
  <si>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</si>
  <si>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</si>
  <si>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</si>
  <si>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</si>
  <si>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</si>
  <si>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</si>
  <si>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</si>
  <si>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</si>
  <si>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</si>
  <si>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</si>
  <si>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</si>
  <si>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</si>
  <si>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</si>
  <si>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</si>
  <si>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</si>
  <si>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</si>
  <si>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</si>
  <si>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</si>
  <si>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</si>
  <si>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</si>
  <si>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</si>
  <si>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</si>
  <si>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</si>
  <si>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</si>
  <si>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</si>
  <si>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</si>
  <si>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</si>
  <si>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</si>
  <si>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</si>
  <si>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</si>
  <si>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</si>
  <si>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</si>
  <si>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</si>
  <si>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</si>
  <si>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</si>
  <si>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</si>
  <si>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</si>
  <si>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</si>
  <si>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</si>
  <si>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</si>
  <si>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</si>
  <si>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</si>
  <si>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</si>
  <si>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</si>
  <si>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</si>
  <si>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</si>
  <si>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</si>
  <si>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</si>
  <si>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</si>
  <si>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</si>
  <si>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</si>
  <si>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EFECTIVIDAD DE LA INVESTIGACION PEANAL Y TECNICO CIENTIFICA</t>
  </si>
  <si>
    <t>OTRAS TRANSFERENCIAS - PREVIO CONCEPTO DGPPN</t>
  </si>
  <si>
    <t>Elaboro: Martha C. Florez Giraldo. - Grupo Nacional de Gestión Presupuestal</t>
  </si>
  <si>
    <t>SERVICIOS PROFESIONALES, CIENTÍFICOS Y TÉCNICOS (EXCEPTO LOS SERVICIOS DE INVESTIGACION, URBANISMO, JURÍDICOS Y DE CONTABILIDAD)</t>
  </si>
  <si>
    <t>SERVICIOS RECREATIVOS, CULTURALES Y DEPORTIVOS</t>
  </si>
  <si>
    <t xml:space="preserve">Reviso: Cesar Augusto acuña Reyes-Coordinador- Grupo Nacional de Gestión Presupuestal </t>
  </si>
  <si>
    <t>20110c</t>
  </si>
  <si>
    <t>20111d</t>
  </si>
  <si>
    <t>20109c</t>
  </si>
  <si>
    <t>20113a</t>
  </si>
  <si>
    <t>53105b</t>
  </si>
  <si>
    <t>SERVICIOS DE ARRENDAMIENTO O ALQUILER SIN OPERARIO</t>
  </si>
  <si>
    <t>066</t>
  </si>
  <si>
    <t>CONGRESO DE MEDICINA LEGAL Y CIENCIAS FORENSES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</si>
  <si>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</si>
  <si>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</si>
  <si>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</si>
  <si>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</si>
  <si>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</si>
  <si>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</si>
  <si>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</si>
  <si>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</si>
  <si>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</si>
  <si>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</si>
  <si>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</si>
  <si>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</si>
  <si>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</si>
  <si>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</si>
  <si>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</si>
  <si>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</si>
  <si>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</si>
  <si>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</si>
  <si>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</si>
  <si>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</si>
  <si>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2999009</t>
  </si>
  <si>
    <t>2999055</t>
  </si>
  <si>
    <t>2999016</t>
  </si>
  <si>
    <t>2999064</t>
  </si>
  <si>
    <t>2999014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</si>
  <si>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</si>
  <si>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</si>
  <si>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</si>
  <si>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</si>
  <si>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</si>
  <si>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</si>
  <si>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</si>
  <si>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</si>
  <si>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</si>
  <si>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</si>
  <si>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</si>
  <si>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</si>
  <si>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</si>
  <si>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</si>
  <si>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</si>
  <si>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</si>
  <si>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</si>
  <si>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</si>
  <si>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</si>
  <si>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</si>
  <si>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SEDES CONSTRUIDAS - CONSTRUCCIÓN Y DOTACIÓN SEDE MEDICINA LEGAL SECCIONAL QUIBDÓ</t>
  </si>
  <si>
    <t>ADQUIS. DE BYS - SEDES CONSTRUIDAS - CONSTRUCCIÓN Y DOTACIÓN SEDE MEDICINA LEGAL REGIONAL ORIENTE  SOACHA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</si>
  <si>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</si>
  <si>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</si>
  <si>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</si>
  <si>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</si>
  <si>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</si>
  <si>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SERVICIOS DE INFORMACIÓN ACTUALIZADOS - FORTALECIMIENTO DE LA PLANEACIÓN ESTRATÉGICA Y DEL SISTEMA INTEGRADO DE GESTIÓN EN EL INSTITUTO NACIONAL DE MEDICINA LEGAL Y CIENCIAS FORENSES  NACIONAL</t>
  </si>
  <si>
    <t>ADQUIS. DE BYS - SEDES CON REFORZAMIENTO ESTRUCTURAL - REHABILITACIÓN ESTRUCTURAL SEDE CENTRAL  BOGOTÁ</t>
  </si>
  <si>
    <t>ADQUIS. DE BYS - SEDES MANTENIDAS - MEJORAMIENTO DEL PARQUE AUTOMOTOR DEL INSTITUTO NACIONAL DE MEDICINA LEGAL Y CIENCIAS FORENSES A NIVEL  NACIONAL</t>
  </si>
  <si>
    <t>ADQUIS. DE BYS - SEDES MANTENIDAS - MEJORAMIENTO Y MANTENIMIENTO DE EDIFICIOS SEDES DEL INSTITUTO NACIONAL DE MEDICINA LEGAL Y CIENCIAS FORENSES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</si>
  <si>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</si>
  <si>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</si>
  <si>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ADQUIS. DE BYS - SEDES CONSTRUIDAS - RECONSTRUCCIÓN Y DOTACIÓN SEDE MEDICINA LEGAL REGIONAL NOR ORIENTE  CÚCUTA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</si>
  <si>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</si>
  <si>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</si>
  <si>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</si>
  <si>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</si>
  <si>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</si>
  <si>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</si>
  <si>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CONSTRUCCIÓN Y DOTACIÓN SEDE MEDICINA LEGAL SECCIONAL QUIBDÓ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</si>
  <si>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</si>
  <si>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</si>
  <si>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</si>
  <si>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</si>
  <si>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</si>
  <si>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REFORZAMIENTO ESTRUCTURAL - 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</si>
  <si>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</si>
  <si>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</si>
  <si>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</si>
  <si>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</si>
  <si>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</si>
  <si>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</si>
  <si>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</si>
  <si>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</si>
  <si>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</si>
  <si>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</si>
  <si>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SERVICIOS DE ALQUILER DE VEHÍCULOS DE TRANSPORTE CON OPERARIO</t>
  </si>
  <si>
    <t>Fecha: Marzo 04-2024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</si>
</sst>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28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7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0" fontId="19" fillId="4" borderId="1" xfId="0" applyNumberFormat="1" applyFont="1" applyFill="1" applyBorder="1" applyAlignment="1">
      <alignment vertical="center" wrapText="1" readingOrder="1"/>
    </xf>
    <xf numFmtId="0" fontId="20" fillId="4" borderId="1" xfId="0" applyNumberFormat="1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NumberFormat="1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 applyFill="1" applyBorder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NumberFormat="1" applyFont="1" applyFill="1" applyBorder="1" applyAlignment="1">
      <alignment horizontal="center" vertical="center" wrapText="1" readingOrder="1"/>
    </xf>
    <xf numFmtId="0" fontId="19" fillId="4" borderId="4" xfId="0" applyNumberFormat="1" applyFont="1" applyFill="1" applyBorder="1" applyAlignment="1">
      <alignment vertical="center" wrapText="1" readingOrder="1"/>
    </xf>
    <xf numFmtId="0" fontId="20" fillId="4" borderId="4" xfId="0" applyNumberFormat="1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 applyFill="1" applyBorder="1"/>
    <xf numFmtId="0" fontId="2" fillId="4" borderId="0" xfId="0" applyFont="1" applyFill="1" applyBorder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NumberFormat="1" applyFont="1" applyFill="1" applyBorder="1" applyAlignment="1">
      <alignment vertical="center" wrapText="1" readingOrder="1"/>
    </xf>
    <xf numFmtId="0" fontId="17" fillId="4" borderId="1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0" fontId="18" fillId="0" borderId="1" xfId="0" applyNumberFormat="1" applyFont="1" applyFill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17" fillId="4" borderId="1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0" fontId="20" fillId="0" borderId="1" xfId="0" applyNumberFormat="1" applyFont="1" applyFill="1" applyBorder="1" applyAlignment="1">
      <alignment horizontal="center" vertical="center" wrapText="1" readingOrder="1"/>
    </xf>
    <xf numFmtId="0" fontId="19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2"/>
  <sheetViews>
    <sheetView showGridLines="0" tabSelected="1" zoomScale="164" zoomScaleNormal="164" workbookViewId="0">
      <pane xSplit="9" ySplit="2" topLeftCell="M119" activePane="bottomRight" state="frozen"/>
      <selection pane="topRight" activeCell="J1" sqref="J1"/>
      <selection pane="bottomLeft" activeCell="A3" sqref="A3"/>
      <selection pane="bottomRight" activeCell="Q146" sqref="Q146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5.140625" style="2" bestFit="1" customWidth="1"/>
    <col min="11" max="12" width="12.85546875" style="2" customWidth="1"/>
    <col min="13" max="13" width="13.140625" style="2" customWidth="1"/>
    <col min="14" max="14" width="14.7109375" style="2" bestFit="1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7.140625" style="1" bestFit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14"/>
      <c r="B1" s="114"/>
      <c r="C1" s="114"/>
      <c r="D1" s="114"/>
      <c r="E1" s="114"/>
      <c r="F1" s="115"/>
      <c r="G1" s="87" t="s">
        <v>0</v>
      </c>
      <c r="H1" s="87" t="s">
        <v>1</v>
      </c>
      <c r="I1" s="87" t="s">
        <v>2</v>
      </c>
      <c r="J1" s="102" t="s">
        <v>164</v>
      </c>
      <c r="K1" s="102" t="s">
        <v>165</v>
      </c>
      <c r="L1" s="102" t="s">
        <v>166</v>
      </c>
      <c r="M1" s="87" t="s">
        <v>33</v>
      </c>
      <c r="N1" s="87" t="s">
        <v>34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11" t="s">
        <v>89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3"/>
    </row>
    <row r="3" spans="1:20" s="6" customFormat="1" ht="17.25" customHeight="1" x14ac:dyDescent="0.25">
      <c r="A3" s="11" t="s">
        <v>3</v>
      </c>
      <c r="B3" s="71" t="s">
        <v>35</v>
      </c>
      <c r="C3" s="11" t="s">
        <v>35</v>
      </c>
      <c r="D3" s="34"/>
      <c r="E3" s="34"/>
      <c r="F3" s="34"/>
      <c r="G3" s="35" t="s">
        <v>68</v>
      </c>
      <c r="H3" s="34" t="s">
        <v>5</v>
      </c>
      <c r="I3" s="36">
        <v>10</v>
      </c>
      <c r="J3" s="37">
        <f>J4+J18+J26</f>
        <v>273375100000</v>
      </c>
      <c r="K3" s="37">
        <f t="shared" ref="K3:L3" si="0">K4+K18+K26</f>
        <v>0</v>
      </c>
      <c r="L3" s="109">
        <f t="shared" si="0"/>
        <v>0</v>
      </c>
      <c r="M3" s="109">
        <f>M4+M18+M26</f>
        <v>273375100000</v>
      </c>
      <c r="N3" s="37">
        <f>N4+N18+N26</f>
        <v>0</v>
      </c>
      <c r="O3" s="37">
        <f>O4+O18+O26</f>
        <v>34873438804</v>
      </c>
      <c r="P3" s="109">
        <f>P4+P18+P26</f>
        <v>238501661196</v>
      </c>
      <c r="Q3" s="37">
        <f>Q4+Q18+Q26</f>
        <v>34873438804</v>
      </c>
      <c r="R3" s="38">
        <f t="shared" ref="R3:R34" si="1">IF(Q3&gt;1,Q3/(M3-N3),0)</f>
        <v>0.12756625897530535</v>
      </c>
      <c r="S3" s="37">
        <f>S4+S18+S26</f>
        <v>32266444671</v>
      </c>
      <c r="T3" s="39">
        <f>T4+T18+T26</f>
        <v>32212062897</v>
      </c>
    </row>
    <row r="4" spans="1:20" s="6" customFormat="1" ht="16.5" customHeight="1" x14ac:dyDescent="0.25">
      <c r="A4" s="11" t="s">
        <v>3</v>
      </c>
      <c r="B4" s="71" t="s">
        <v>35</v>
      </c>
      <c r="C4" s="11" t="s">
        <v>35</v>
      </c>
      <c r="D4" s="11" t="s">
        <v>35</v>
      </c>
      <c r="E4" s="7"/>
      <c r="F4" s="7"/>
      <c r="G4" s="12" t="s">
        <v>39</v>
      </c>
      <c r="H4" s="11" t="s">
        <v>5</v>
      </c>
      <c r="I4" s="13" t="s">
        <v>6</v>
      </c>
      <c r="J4" s="24">
        <f>SUM(J5:J17)</f>
        <v>185612500000</v>
      </c>
      <c r="K4" s="24">
        <f t="shared" ref="K4:L4" si="2">SUM(K5:K17)</f>
        <v>0</v>
      </c>
      <c r="L4" s="24">
        <f t="shared" si="2"/>
        <v>0</v>
      </c>
      <c r="M4" s="24">
        <f>SUM(M5:M17)</f>
        <v>185612500000</v>
      </c>
      <c r="N4" s="24">
        <f>SUM(N5:N17)</f>
        <v>0</v>
      </c>
      <c r="O4" s="24">
        <f>SUM(O5:O17)</f>
        <v>22327957875</v>
      </c>
      <c r="P4" s="24">
        <f>SUM(P5:P17)</f>
        <v>163284542125</v>
      </c>
      <c r="Q4" s="24">
        <f>SUM(Q5:Q17)</f>
        <v>22327957875</v>
      </c>
      <c r="R4" s="101">
        <f t="shared" si="1"/>
        <v>0.12029339551484948</v>
      </c>
      <c r="S4" s="14">
        <f>SUM(S5:S17)</f>
        <v>22327957875</v>
      </c>
      <c r="T4" s="33">
        <f>SUM(T5:T17)</f>
        <v>22327957875</v>
      </c>
    </row>
    <row r="5" spans="1:20" s="6" customFormat="1" ht="15" customHeight="1" x14ac:dyDescent="0.25">
      <c r="A5" s="7" t="s">
        <v>3</v>
      </c>
      <c r="B5" s="65" t="s">
        <v>35</v>
      </c>
      <c r="C5" s="7" t="s">
        <v>35</v>
      </c>
      <c r="D5" s="7" t="s">
        <v>35</v>
      </c>
      <c r="E5" s="7" t="s">
        <v>36</v>
      </c>
      <c r="F5" s="7" t="s">
        <v>36</v>
      </c>
      <c r="G5" s="23" t="s">
        <v>37</v>
      </c>
      <c r="H5" s="7" t="s">
        <v>5</v>
      </c>
      <c r="I5" s="8">
        <v>10</v>
      </c>
      <c r="J5" s="9">
        <v>132596545204</v>
      </c>
      <c r="K5" s="9">
        <v>0</v>
      </c>
      <c r="L5" s="27">
        <v>0</v>
      </c>
      <c r="M5" s="27">
        <f>J5+K5-L5</f>
        <v>132596545204</v>
      </c>
      <c r="N5" s="9">
        <v>0</v>
      </c>
      <c r="O5" s="9">
        <v>19649754466</v>
      </c>
      <c r="P5" s="27">
        <f t="shared" ref="P5:P17" si="3">+M5-O5-N5</f>
        <v>112946790738</v>
      </c>
      <c r="Q5" s="9">
        <v>19649754466</v>
      </c>
      <c r="R5" s="25">
        <f>IF(Q5&gt;1,Q5/(M5-N5),0)</f>
        <v>0.14819205459515419</v>
      </c>
      <c r="S5" s="9">
        <v>19649754466</v>
      </c>
      <c r="T5" s="10">
        <v>19649754466</v>
      </c>
    </row>
    <row r="6" spans="1:20" s="6" customFormat="1" ht="15" customHeight="1" x14ac:dyDescent="0.25">
      <c r="A6" s="7" t="s">
        <v>3</v>
      </c>
      <c r="B6" s="65" t="s">
        <v>35</v>
      </c>
      <c r="C6" s="7" t="s">
        <v>35</v>
      </c>
      <c r="D6" s="7" t="s">
        <v>35</v>
      </c>
      <c r="E6" s="7" t="s">
        <v>36</v>
      </c>
      <c r="F6" s="7" t="s">
        <v>38</v>
      </c>
      <c r="G6" s="23" t="s">
        <v>55</v>
      </c>
      <c r="H6" s="7" t="s">
        <v>5</v>
      </c>
      <c r="I6" s="8">
        <v>10</v>
      </c>
      <c r="J6" s="9">
        <v>2792215146</v>
      </c>
      <c r="K6" s="9">
        <v>0</v>
      </c>
      <c r="L6" s="27">
        <v>0</v>
      </c>
      <c r="M6" s="27">
        <f t="shared" ref="M6:M17" si="4">J6+K6-L6</f>
        <v>2792215146</v>
      </c>
      <c r="N6" s="9">
        <v>0</v>
      </c>
      <c r="O6" s="9">
        <v>424513510</v>
      </c>
      <c r="P6" s="27">
        <f t="shared" si="3"/>
        <v>2367701636</v>
      </c>
      <c r="Q6" s="9">
        <v>424513510</v>
      </c>
      <c r="R6" s="25">
        <f t="shared" si="1"/>
        <v>0.15203467061201881</v>
      </c>
      <c r="S6" s="9">
        <v>424513510</v>
      </c>
      <c r="T6" s="10">
        <v>424513510</v>
      </c>
    </row>
    <row r="7" spans="1:20" s="6" customFormat="1" ht="16.5" customHeight="1" x14ac:dyDescent="0.25">
      <c r="A7" s="7" t="s">
        <v>3</v>
      </c>
      <c r="B7" s="65" t="s">
        <v>35</v>
      </c>
      <c r="C7" s="7" t="s">
        <v>35</v>
      </c>
      <c r="D7" s="7" t="s">
        <v>35</v>
      </c>
      <c r="E7" s="7" t="s">
        <v>36</v>
      </c>
      <c r="F7" s="7" t="s">
        <v>40</v>
      </c>
      <c r="G7" s="23" t="s">
        <v>56</v>
      </c>
      <c r="H7" s="7" t="s">
        <v>5</v>
      </c>
      <c r="I7" s="8">
        <v>10</v>
      </c>
      <c r="J7" s="9">
        <v>1623352427</v>
      </c>
      <c r="K7" s="9">
        <v>0</v>
      </c>
      <c r="L7" s="27">
        <v>0</v>
      </c>
      <c r="M7" s="27">
        <f t="shared" si="4"/>
        <v>1623352427</v>
      </c>
      <c r="N7" s="9">
        <v>0</v>
      </c>
      <c r="O7" s="9">
        <v>212164130</v>
      </c>
      <c r="P7" s="27">
        <f t="shared" si="3"/>
        <v>1411188297</v>
      </c>
      <c r="Q7" s="9">
        <v>212164130</v>
      </c>
      <c r="R7" s="25">
        <f t="shared" si="1"/>
        <v>0.13069505208556909</v>
      </c>
      <c r="S7" s="9">
        <v>212164130</v>
      </c>
      <c r="T7" s="10">
        <v>212164130</v>
      </c>
    </row>
    <row r="8" spans="1:20" s="6" customFormat="1" ht="15" customHeight="1" x14ac:dyDescent="0.25">
      <c r="A8" s="7" t="s">
        <v>3</v>
      </c>
      <c r="B8" s="65" t="s">
        <v>35</v>
      </c>
      <c r="C8" s="7" t="s">
        <v>35</v>
      </c>
      <c r="D8" s="7" t="s">
        <v>35</v>
      </c>
      <c r="E8" s="7" t="s">
        <v>36</v>
      </c>
      <c r="F8" s="7" t="s">
        <v>41</v>
      </c>
      <c r="G8" s="23" t="s">
        <v>42</v>
      </c>
      <c r="H8" s="7" t="s">
        <v>5</v>
      </c>
      <c r="I8" s="8">
        <v>10</v>
      </c>
      <c r="J8" s="9">
        <v>283850373</v>
      </c>
      <c r="K8" s="9">
        <v>0</v>
      </c>
      <c r="L8" s="27">
        <v>0</v>
      </c>
      <c r="M8" s="27">
        <f t="shared" si="4"/>
        <v>283850373</v>
      </c>
      <c r="N8" s="9">
        <v>0</v>
      </c>
      <c r="O8" s="9">
        <v>37670225</v>
      </c>
      <c r="P8" s="27">
        <f t="shared" si="3"/>
        <v>246180148</v>
      </c>
      <c r="Q8" s="9">
        <v>37670225</v>
      </c>
      <c r="R8" s="25">
        <f t="shared" si="1"/>
        <v>0.13271155715550179</v>
      </c>
      <c r="S8" s="9">
        <v>37670225</v>
      </c>
      <c r="T8" s="10">
        <v>37670225</v>
      </c>
    </row>
    <row r="9" spans="1:20" s="6" customFormat="1" ht="15" customHeight="1" x14ac:dyDescent="0.25">
      <c r="A9" s="7" t="s">
        <v>3</v>
      </c>
      <c r="B9" s="65" t="s">
        <v>35</v>
      </c>
      <c r="C9" s="7" t="s">
        <v>35</v>
      </c>
      <c r="D9" s="7" t="s">
        <v>35</v>
      </c>
      <c r="E9" s="7" t="s">
        <v>36</v>
      </c>
      <c r="F9" s="7" t="s">
        <v>43</v>
      </c>
      <c r="G9" s="23" t="s">
        <v>11</v>
      </c>
      <c r="H9" s="7" t="s">
        <v>5</v>
      </c>
      <c r="I9" s="8">
        <v>10</v>
      </c>
      <c r="J9" s="9">
        <v>474157477</v>
      </c>
      <c r="K9" s="9">
        <v>0</v>
      </c>
      <c r="L9" s="27">
        <v>0</v>
      </c>
      <c r="M9" s="27">
        <f t="shared" si="4"/>
        <v>474157477</v>
      </c>
      <c r="N9" s="9">
        <v>0</v>
      </c>
      <c r="O9" s="9">
        <v>72500400</v>
      </c>
      <c r="P9" s="27">
        <f t="shared" si="3"/>
        <v>401657077</v>
      </c>
      <c r="Q9" s="9">
        <v>72500400</v>
      </c>
      <c r="R9" s="25">
        <f t="shared" si="1"/>
        <v>0.15290363121280065</v>
      </c>
      <c r="S9" s="9">
        <v>72500400</v>
      </c>
      <c r="T9" s="10">
        <v>72500400</v>
      </c>
    </row>
    <row r="10" spans="1:20" s="6" customFormat="1" ht="15" customHeight="1" x14ac:dyDescent="0.25">
      <c r="A10" s="7" t="s">
        <v>3</v>
      </c>
      <c r="B10" s="65" t="s">
        <v>35</v>
      </c>
      <c r="C10" s="7" t="s">
        <v>35</v>
      </c>
      <c r="D10" s="7" t="s">
        <v>35</v>
      </c>
      <c r="E10" s="7" t="s">
        <v>36</v>
      </c>
      <c r="F10" s="7" t="s">
        <v>44</v>
      </c>
      <c r="G10" s="23" t="s">
        <v>12</v>
      </c>
      <c r="H10" s="7" t="s">
        <v>5</v>
      </c>
      <c r="I10" s="8">
        <v>10</v>
      </c>
      <c r="J10" s="9">
        <v>6295269334</v>
      </c>
      <c r="K10" s="9">
        <v>0</v>
      </c>
      <c r="L10" s="27">
        <v>0</v>
      </c>
      <c r="M10" s="27">
        <f t="shared" si="4"/>
        <v>6295269334</v>
      </c>
      <c r="N10" s="9">
        <v>0</v>
      </c>
      <c r="O10" s="9">
        <v>47856817</v>
      </c>
      <c r="P10" s="27">
        <f t="shared" si="3"/>
        <v>6247412517</v>
      </c>
      <c r="Q10" s="9">
        <v>47856817</v>
      </c>
      <c r="R10" s="25">
        <f t="shared" si="1"/>
        <v>7.6020285171169771E-3</v>
      </c>
      <c r="S10" s="9">
        <v>47856817</v>
      </c>
      <c r="T10" s="10">
        <v>47856817</v>
      </c>
    </row>
    <row r="11" spans="1:20" s="6" customFormat="1" ht="16.5" customHeight="1" x14ac:dyDescent="0.25">
      <c r="A11" s="7" t="s">
        <v>3</v>
      </c>
      <c r="B11" s="65" t="s">
        <v>35</v>
      </c>
      <c r="C11" s="7" t="s">
        <v>35</v>
      </c>
      <c r="D11" s="7" t="s">
        <v>35</v>
      </c>
      <c r="E11" s="7" t="s">
        <v>36</v>
      </c>
      <c r="F11" s="7" t="s">
        <v>45</v>
      </c>
      <c r="G11" s="23" t="s">
        <v>57</v>
      </c>
      <c r="H11" s="7" t="s">
        <v>5</v>
      </c>
      <c r="I11" s="8">
        <v>10</v>
      </c>
      <c r="J11" s="9">
        <v>4502303221</v>
      </c>
      <c r="K11" s="9">
        <v>0</v>
      </c>
      <c r="L11" s="27">
        <v>0</v>
      </c>
      <c r="M11" s="27">
        <f t="shared" si="4"/>
        <v>4502303221</v>
      </c>
      <c r="N11" s="9">
        <v>0</v>
      </c>
      <c r="O11" s="9">
        <v>1352146214</v>
      </c>
      <c r="P11" s="27">
        <f t="shared" si="3"/>
        <v>3150157007</v>
      </c>
      <c r="Q11" s="9">
        <v>1352146214</v>
      </c>
      <c r="R11" s="25">
        <f t="shared" si="1"/>
        <v>0.30032322294358416</v>
      </c>
      <c r="S11" s="9">
        <v>1352146214</v>
      </c>
      <c r="T11" s="10">
        <v>1352146214</v>
      </c>
    </row>
    <row r="12" spans="1:20" s="6" customFormat="1" ht="16.5" customHeight="1" x14ac:dyDescent="0.25">
      <c r="A12" s="7" t="s">
        <v>3</v>
      </c>
      <c r="B12" s="65" t="s">
        <v>35</v>
      </c>
      <c r="C12" s="7" t="s">
        <v>35</v>
      </c>
      <c r="D12" s="7" t="s">
        <v>35</v>
      </c>
      <c r="E12" s="7" t="s">
        <v>36</v>
      </c>
      <c r="F12" s="7" t="s">
        <v>46</v>
      </c>
      <c r="G12" s="23" t="s">
        <v>58</v>
      </c>
      <c r="H12" s="7" t="s">
        <v>5</v>
      </c>
      <c r="I12" s="8">
        <v>10</v>
      </c>
      <c r="J12" s="9">
        <v>1033049061</v>
      </c>
      <c r="K12" s="9">
        <v>0</v>
      </c>
      <c r="L12" s="27">
        <v>0</v>
      </c>
      <c r="M12" s="27">
        <f t="shared" si="4"/>
        <v>1033049061</v>
      </c>
      <c r="N12" s="9">
        <v>0</v>
      </c>
      <c r="O12" s="9">
        <v>78178999</v>
      </c>
      <c r="P12" s="27">
        <f t="shared" si="3"/>
        <v>954870062</v>
      </c>
      <c r="Q12" s="9">
        <v>78178999</v>
      </c>
      <c r="R12" s="25">
        <f t="shared" si="1"/>
        <v>7.567791497174596E-2</v>
      </c>
      <c r="S12" s="9">
        <v>78178999</v>
      </c>
      <c r="T12" s="10">
        <v>78178999</v>
      </c>
    </row>
    <row r="13" spans="1:20" s="6" customFormat="1" ht="16.5" customHeight="1" x14ac:dyDescent="0.25">
      <c r="A13" s="7" t="s">
        <v>3</v>
      </c>
      <c r="B13" s="65" t="s">
        <v>35</v>
      </c>
      <c r="C13" s="7" t="s">
        <v>35</v>
      </c>
      <c r="D13" s="7" t="s">
        <v>35</v>
      </c>
      <c r="E13" s="7" t="s">
        <v>36</v>
      </c>
      <c r="F13" s="7" t="s">
        <v>47</v>
      </c>
      <c r="G13" s="23" t="s">
        <v>14</v>
      </c>
      <c r="H13" s="7" t="s">
        <v>5</v>
      </c>
      <c r="I13" s="8">
        <v>10</v>
      </c>
      <c r="J13" s="9">
        <v>15282670668</v>
      </c>
      <c r="K13" s="9">
        <v>0</v>
      </c>
      <c r="L13" s="27">
        <v>0</v>
      </c>
      <c r="M13" s="27">
        <f t="shared" si="4"/>
        <v>15282670668</v>
      </c>
      <c r="N13" s="9">
        <v>0</v>
      </c>
      <c r="O13" s="9">
        <v>10682941</v>
      </c>
      <c r="P13" s="27">
        <f t="shared" si="3"/>
        <v>15271987727</v>
      </c>
      <c r="Q13" s="9">
        <v>10682941</v>
      </c>
      <c r="R13" s="25">
        <f t="shared" si="1"/>
        <v>6.9902317677817544E-4</v>
      </c>
      <c r="S13" s="9">
        <v>10682941</v>
      </c>
      <c r="T13" s="10">
        <v>10682941</v>
      </c>
    </row>
    <row r="14" spans="1:20" s="6" customFormat="1" ht="16.5" customHeight="1" x14ac:dyDescent="0.25">
      <c r="A14" s="7" t="s">
        <v>3</v>
      </c>
      <c r="B14" s="65" t="s">
        <v>35</v>
      </c>
      <c r="C14" s="7" t="s">
        <v>35</v>
      </c>
      <c r="D14" s="7" t="s">
        <v>35</v>
      </c>
      <c r="E14" s="7" t="s">
        <v>36</v>
      </c>
      <c r="F14" s="7" t="s">
        <v>48</v>
      </c>
      <c r="G14" s="23" t="s">
        <v>13</v>
      </c>
      <c r="H14" s="7" t="s">
        <v>5</v>
      </c>
      <c r="I14" s="8">
        <v>10</v>
      </c>
      <c r="J14" s="9">
        <v>7989233516</v>
      </c>
      <c r="K14" s="9">
        <v>0</v>
      </c>
      <c r="L14" s="27">
        <v>0</v>
      </c>
      <c r="M14" s="27">
        <f t="shared" si="4"/>
        <v>7989233516</v>
      </c>
      <c r="N14" s="9">
        <v>0</v>
      </c>
      <c r="O14" s="9">
        <v>435792440</v>
      </c>
      <c r="P14" s="27">
        <f t="shared" si="3"/>
        <v>7553441076</v>
      </c>
      <c r="Q14" s="9">
        <v>435792440</v>
      </c>
      <c r="R14" s="25">
        <f t="shared" si="1"/>
        <v>5.4547465551888122E-2</v>
      </c>
      <c r="S14" s="9">
        <v>435792440</v>
      </c>
      <c r="T14" s="51">
        <v>435792440</v>
      </c>
    </row>
    <row r="15" spans="1:20" s="6" customFormat="1" ht="16.5" customHeight="1" x14ac:dyDescent="0.25">
      <c r="A15" s="7" t="s">
        <v>3</v>
      </c>
      <c r="B15" s="65" t="s">
        <v>35</v>
      </c>
      <c r="C15" s="7" t="s">
        <v>35</v>
      </c>
      <c r="D15" s="7" t="s">
        <v>35</v>
      </c>
      <c r="E15" s="7" t="s">
        <v>38</v>
      </c>
      <c r="F15" s="7" t="s">
        <v>46</v>
      </c>
      <c r="G15" s="23" t="s">
        <v>59</v>
      </c>
      <c r="H15" s="7" t="s">
        <v>5</v>
      </c>
      <c r="I15" s="8">
        <v>10</v>
      </c>
      <c r="J15" s="9">
        <v>41227478</v>
      </c>
      <c r="K15" s="9">
        <v>0</v>
      </c>
      <c r="L15" s="27">
        <v>0</v>
      </c>
      <c r="M15" s="27">
        <f t="shared" si="4"/>
        <v>41227478</v>
      </c>
      <c r="N15" s="9">
        <v>0</v>
      </c>
      <c r="O15" s="9">
        <v>4681990</v>
      </c>
      <c r="P15" s="27">
        <f t="shared" si="3"/>
        <v>36545488</v>
      </c>
      <c r="Q15" s="9">
        <v>4681990</v>
      </c>
      <c r="R15" s="25">
        <f t="shared" si="1"/>
        <v>0.11356479287915695</v>
      </c>
      <c r="S15" s="9">
        <v>4681990</v>
      </c>
      <c r="T15" s="51">
        <v>4681990</v>
      </c>
    </row>
    <row r="16" spans="1:20" s="6" customFormat="1" ht="16.5" customHeight="1" x14ac:dyDescent="0.25">
      <c r="A16" s="7" t="s">
        <v>3</v>
      </c>
      <c r="B16" s="65" t="s">
        <v>35</v>
      </c>
      <c r="C16" s="7" t="s">
        <v>35</v>
      </c>
      <c r="D16" s="7" t="s">
        <v>35</v>
      </c>
      <c r="E16" s="7" t="s">
        <v>38</v>
      </c>
      <c r="F16" s="7" t="s">
        <v>49</v>
      </c>
      <c r="G16" s="23" t="s">
        <v>60</v>
      </c>
      <c r="H16" s="7" t="s">
        <v>5</v>
      </c>
      <c r="I16" s="8">
        <v>10</v>
      </c>
      <c r="J16" s="9">
        <v>17428752</v>
      </c>
      <c r="K16" s="9">
        <v>0</v>
      </c>
      <c r="L16" s="27">
        <v>0</v>
      </c>
      <c r="M16" s="27">
        <f t="shared" si="4"/>
        <v>17428752</v>
      </c>
      <c r="N16" s="27">
        <v>0</v>
      </c>
      <c r="O16" s="9">
        <v>2015743</v>
      </c>
      <c r="P16" s="27">
        <f t="shared" si="3"/>
        <v>15413009</v>
      </c>
      <c r="Q16" s="9">
        <v>2015743</v>
      </c>
      <c r="R16" s="25">
        <f t="shared" si="1"/>
        <v>0.11565618697196449</v>
      </c>
      <c r="S16" s="9">
        <v>2015743</v>
      </c>
      <c r="T16" s="51">
        <v>2015743</v>
      </c>
    </row>
    <row r="17" spans="1:20" s="6" customFormat="1" ht="16.5" customHeight="1" x14ac:dyDescent="0.25">
      <c r="A17" s="7" t="s">
        <v>3</v>
      </c>
      <c r="B17" s="65" t="s">
        <v>35</v>
      </c>
      <c r="C17" s="7" t="s">
        <v>35</v>
      </c>
      <c r="D17" s="7" t="s">
        <v>35</v>
      </c>
      <c r="E17" s="7" t="s">
        <v>38</v>
      </c>
      <c r="F17" s="7" t="s">
        <v>50</v>
      </c>
      <c r="G17" s="23" t="s">
        <v>61</v>
      </c>
      <c r="H17" s="7" t="s">
        <v>5</v>
      </c>
      <c r="I17" s="8">
        <v>10</v>
      </c>
      <c r="J17" s="9">
        <v>12681197343</v>
      </c>
      <c r="K17" s="9">
        <v>0</v>
      </c>
      <c r="L17" s="27">
        <v>0</v>
      </c>
      <c r="M17" s="27">
        <f t="shared" si="4"/>
        <v>12681197343</v>
      </c>
      <c r="N17" s="9">
        <v>0</v>
      </c>
      <c r="O17" s="9">
        <v>0</v>
      </c>
      <c r="P17" s="27">
        <f t="shared" si="3"/>
        <v>12681197343</v>
      </c>
      <c r="Q17" s="9">
        <v>0</v>
      </c>
      <c r="R17" s="25">
        <f t="shared" si="1"/>
        <v>0</v>
      </c>
      <c r="S17" s="27">
        <v>0</v>
      </c>
      <c r="T17" s="51">
        <v>0</v>
      </c>
    </row>
    <row r="18" spans="1:20" s="47" customFormat="1" ht="16.5" customHeight="1" x14ac:dyDescent="0.25">
      <c r="A18" s="11" t="s">
        <v>3</v>
      </c>
      <c r="B18" s="71" t="s">
        <v>35</v>
      </c>
      <c r="C18" s="11" t="s">
        <v>35</v>
      </c>
      <c r="D18" s="11" t="s">
        <v>51</v>
      </c>
      <c r="E18" s="11"/>
      <c r="F18" s="11"/>
      <c r="G18" s="12" t="s">
        <v>69</v>
      </c>
      <c r="H18" s="11" t="s">
        <v>5</v>
      </c>
      <c r="I18" s="8">
        <v>10</v>
      </c>
      <c r="J18" s="24">
        <f>SUM(J19:J25)</f>
        <v>74102900000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74102900000</v>
      </c>
      <c r="N18" s="14">
        <f>SUM(N19:N32)</f>
        <v>0</v>
      </c>
      <c r="O18" s="14">
        <f>SUM(O19:O25)</f>
        <v>11456092027</v>
      </c>
      <c r="P18" s="24">
        <f>SUM(P19:P25)</f>
        <v>62646807973</v>
      </c>
      <c r="Q18" s="14">
        <f>SUM(Q19:Q25)</f>
        <v>11456092027</v>
      </c>
      <c r="R18" s="26">
        <f t="shared" si="1"/>
        <v>0.1545970809104637</v>
      </c>
      <c r="S18" s="14">
        <f>SUM(S19:S25)</f>
        <v>8849097894</v>
      </c>
      <c r="T18" s="22">
        <f>SUM(T19:T25)</f>
        <v>8794716120</v>
      </c>
    </row>
    <row r="19" spans="1:20" s="6" customFormat="1" ht="16.5" customHeight="1" x14ac:dyDescent="0.25">
      <c r="A19" s="7" t="s">
        <v>3</v>
      </c>
      <c r="B19" s="65" t="s">
        <v>35</v>
      </c>
      <c r="C19" s="7" t="s">
        <v>35</v>
      </c>
      <c r="D19" s="7" t="s">
        <v>51</v>
      </c>
      <c r="E19" s="7" t="s">
        <v>36</v>
      </c>
      <c r="F19" s="7"/>
      <c r="G19" s="23" t="s">
        <v>241</v>
      </c>
      <c r="H19" s="7" t="s">
        <v>5</v>
      </c>
      <c r="I19" s="8">
        <v>10</v>
      </c>
      <c r="J19" s="9">
        <v>20955700253</v>
      </c>
      <c r="K19" s="9">
        <v>0</v>
      </c>
      <c r="L19" s="27">
        <v>0</v>
      </c>
      <c r="M19" s="27">
        <f>J19+K19-L19</f>
        <v>20955700253</v>
      </c>
      <c r="N19" s="27">
        <v>0</v>
      </c>
      <c r="O19" s="9">
        <v>2768864700</v>
      </c>
      <c r="P19" s="27">
        <f t="shared" ref="P19:P25" si="6">+M19-O19-N19</f>
        <v>18186835553</v>
      </c>
      <c r="Q19" s="9">
        <v>2768864700</v>
      </c>
      <c r="R19" s="25">
        <f t="shared" si="1"/>
        <v>0.13212942858369106</v>
      </c>
      <c r="S19" s="9">
        <v>2768864700</v>
      </c>
      <c r="T19" s="51">
        <v>2768864700</v>
      </c>
    </row>
    <row r="20" spans="1:20" s="6" customFormat="1" ht="16.5" customHeight="1" x14ac:dyDescent="0.25">
      <c r="A20" s="7" t="s">
        <v>3</v>
      </c>
      <c r="B20" s="65" t="s">
        <v>35</v>
      </c>
      <c r="C20" s="7" t="s">
        <v>35</v>
      </c>
      <c r="D20" s="7" t="s">
        <v>51</v>
      </c>
      <c r="E20" s="7" t="s">
        <v>38</v>
      </c>
      <c r="F20" s="7"/>
      <c r="G20" s="23" t="s">
        <v>242</v>
      </c>
      <c r="H20" s="7" t="s">
        <v>5</v>
      </c>
      <c r="I20" s="8">
        <v>10</v>
      </c>
      <c r="J20" s="9">
        <v>14969608987</v>
      </c>
      <c r="K20" s="9">
        <v>0</v>
      </c>
      <c r="L20" s="27">
        <v>0</v>
      </c>
      <c r="M20" s="27">
        <f t="shared" ref="M20:M24" si="7">J20+K20-L20</f>
        <v>14969608987</v>
      </c>
      <c r="N20" s="9">
        <v>0</v>
      </c>
      <c r="O20" s="9">
        <v>1952816200</v>
      </c>
      <c r="P20" s="27">
        <f t="shared" si="6"/>
        <v>13016792787</v>
      </c>
      <c r="Q20" s="9">
        <v>1952816200</v>
      </c>
      <c r="R20" s="25">
        <f t="shared" si="1"/>
        <v>0.13045205133252824</v>
      </c>
      <c r="S20" s="9">
        <v>1952816200</v>
      </c>
      <c r="T20" s="51">
        <v>1952816200</v>
      </c>
    </row>
    <row r="21" spans="1:20" s="6" customFormat="1" ht="16.5" customHeight="1" x14ac:dyDescent="0.25">
      <c r="A21" s="7" t="s">
        <v>3</v>
      </c>
      <c r="B21" s="65" t="s">
        <v>35</v>
      </c>
      <c r="C21" s="7" t="s">
        <v>35</v>
      </c>
      <c r="D21" s="7" t="s">
        <v>51</v>
      </c>
      <c r="E21" s="7" t="s">
        <v>40</v>
      </c>
      <c r="F21" s="7"/>
      <c r="G21" s="23" t="s">
        <v>112</v>
      </c>
      <c r="H21" s="7" t="s">
        <v>5</v>
      </c>
      <c r="I21" s="8">
        <v>10</v>
      </c>
      <c r="J21" s="9">
        <v>17568434375</v>
      </c>
      <c r="K21" s="9">
        <v>0</v>
      </c>
      <c r="L21" s="27">
        <v>0</v>
      </c>
      <c r="M21" s="27">
        <f t="shared" si="7"/>
        <v>17568434375</v>
      </c>
      <c r="N21" s="9">
        <v>0</v>
      </c>
      <c r="O21" s="9">
        <v>1214007394</v>
      </c>
      <c r="P21" s="27">
        <f t="shared" si="6"/>
        <v>16354426981</v>
      </c>
      <c r="Q21" s="9">
        <v>1214007394</v>
      </c>
      <c r="R21" s="25">
        <f t="shared" si="1"/>
        <v>6.910162670656303E-2</v>
      </c>
      <c r="S21" s="9">
        <v>1214007394</v>
      </c>
      <c r="T21" s="51">
        <v>1159625620</v>
      </c>
    </row>
    <row r="22" spans="1:20" s="6" customFormat="1" ht="16.5" customHeight="1" x14ac:dyDescent="0.25">
      <c r="A22" s="7" t="s">
        <v>3</v>
      </c>
      <c r="B22" s="65" t="s">
        <v>35</v>
      </c>
      <c r="C22" s="7" t="s">
        <v>35</v>
      </c>
      <c r="D22" s="7" t="s">
        <v>51</v>
      </c>
      <c r="E22" s="7" t="s">
        <v>41</v>
      </c>
      <c r="F22" s="7"/>
      <c r="G22" s="23" t="s">
        <v>243</v>
      </c>
      <c r="H22" s="7" t="s">
        <v>5</v>
      </c>
      <c r="I22" s="8">
        <v>10</v>
      </c>
      <c r="J22" s="9">
        <v>7492866412</v>
      </c>
      <c r="K22" s="9">
        <v>0</v>
      </c>
      <c r="L22" s="27">
        <v>0</v>
      </c>
      <c r="M22" s="27">
        <f t="shared" si="7"/>
        <v>7492866412</v>
      </c>
      <c r="N22" s="9">
        <v>0</v>
      </c>
      <c r="O22" s="9">
        <v>941689500</v>
      </c>
      <c r="P22" s="27">
        <f t="shared" si="6"/>
        <v>6551176912</v>
      </c>
      <c r="Q22" s="9">
        <v>941689500</v>
      </c>
      <c r="R22" s="25">
        <f t="shared" si="1"/>
        <v>0.12567813814108075</v>
      </c>
      <c r="S22" s="9">
        <v>941689500</v>
      </c>
      <c r="T22" s="51">
        <v>941689500</v>
      </c>
    </row>
    <row r="23" spans="1:20" s="6" customFormat="1" ht="16.5" customHeight="1" x14ac:dyDescent="0.25">
      <c r="A23" s="7" t="s">
        <v>3</v>
      </c>
      <c r="B23" s="65" t="s">
        <v>35</v>
      </c>
      <c r="C23" s="7" t="s">
        <v>35</v>
      </c>
      <c r="D23" s="7" t="s">
        <v>51</v>
      </c>
      <c r="E23" s="7" t="s">
        <v>43</v>
      </c>
      <c r="F23" s="7"/>
      <c r="G23" s="23" t="s">
        <v>62</v>
      </c>
      <c r="H23" s="7" t="s">
        <v>5</v>
      </c>
      <c r="I23" s="8" t="s">
        <v>6</v>
      </c>
      <c r="J23" s="9">
        <v>3401416833</v>
      </c>
      <c r="K23" s="9">
        <v>0</v>
      </c>
      <c r="L23" s="27">
        <v>0</v>
      </c>
      <c r="M23" s="27">
        <f t="shared" si="7"/>
        <v>3401416833</v>
      </c>
      <c r="N23" s="9">
        <v>0</v>
      </c>
      <c r="O23" s="9">
        <v>3401416833</v>
      </c>
      <c r="P23" s="27">
        <f t="shared" si="6"/>
        <v>0</v>
      </c>
      <c r="Q23" s="9">
        <v>3401416833</v>
      </c>
      <c r="R23" s="25">
        <f t="shared" si="1"/>
        <v>1</v>
      </c>
      <c r="S23" s="9">
        <v>794422700</v>
      </c>
      <c r="T23" s="51">
        <v>794422700</v>
      </c>
    </row>
    <row r="24" spans="1:20" s="6" customFormat="1" ht="16.5" customHeight="1" x14ac:dyDescent="0.25">
      <c r="A24" s="7" t="s">
        <v>3</v>
      </c>
      <c r="B24" s="65" t="s">
        <v>35</v>
      </c>
      <c r="C24" s="7" t="s">
        <v>35</v>
      </c>
      <c r="D24" s="7" t="s">
        <v>51</v>
      </c>
      <c r="E24" s="7" t="s">
        <v>44</v>
      </c>
      <c r="F24" s="7"/>
      <c r="G24" s="23" t="s">
        <v>15</v>
      </c>
      <c r="H24" s="7" t="s">
        <v>5</v>
      </c>
      <c r="I24" s="8" t="s">
        <v>6</v>
      </c>
      <c r="J24" s="9">
        <v>5918659304</v>
      </c>
      <c r="K24" s="9">
        <v>0</v>
      </c>
      <c r="L24" s="27">
        <v>0</v>
      </c>
      <c r="M24" s="27">
        <f t="shared" si="7"/>
        <v>5918659304</v>
      </c>
      <c r="N24" s="9">
        <v>0</v>
      </c>
      <c r="O24" s="9">
        <v>706329700</v>
      </c>
      <c r="P24" s="27">
        <f t="shared" si="6"/>
        <v>5212329604</v>
      </c>
      <c r="Q24" s="9">
        <v>706329700</v>
      </c>
      <c r="R24" s="25">
        <f t="shared" si="1"/>
        <v>0.11933947600643985</v>
      </c>
      <c r="S24" s="9">
        <v>706329700</v>
      </c>
      <c r="T24" s="51">
        <v>706329700</v>
      </c>
    </row>
    <row r="25" spans="1:20" s="6" customFormat="1" ht="16.5" customHeight="1" x14ac:dyDescent="0.25">
      <c r="A25" s="7" t="s">
        <v>3</v>
      </c>
      <c r="B25" s="7" t="s">
        <v>35</v>
      </c>
      <c r="C25" s="7" t="s">
        <v>35</v>
      </c>
      <c r="D25" s="7" t="s">
        <v>51</v>
      </c>
      <c r="E25" s="7" t="s">
        <v>45</v>
      </c>
      <c r="F25" s="7"/>
      <c r="G25" s="23" t="s">
        <v>16</v>
      </c>
      <c r="H25" s="7" t="s">
        <v>5</v>
      </c>
      <c r="I25" s="8" t="s">
        <v>6</v>
      </c>
      <c r="J25" s="9">
        <v>3796213836</v>
      </c>
      <c r="K25" s="9">
        <v>0</v>
      </c>
      <c r="L25" s="27">
        <v>0</v>
      </c>
      <c r="M25" s="27">
        <f>J25+K25-L25</f>
        <v>3796213836</v>
      </c>
      <c r="N25" s="9">
        <v>0</v>
      </c>
      <c r="O25" s="9">
        <v>470967700</v>
      </c>
      <c r="P25" s="27">
        <f t="shared" si="6"/>
        <v>3325246136</v>
      </c>
      <c r="Q25" s="9">
        <v>470967700</v>
      </c>
      <c r="R25" s="25">
        <f t="shared" si="1"/>
        <v>0.12406247918221855</v>
      </c>
      <c r="S25" s="9">
        <v>470967700</v>
      </c>
      <c r="T25" s="51">
        <v>470967700</v>
      </c>
    </row>
    <row r="26" spans="1:20" s="47" customFormat="1" ht="16.5" customHeight="1" x14ac:dyDescent="0.25">
      <c r="A26" s="11" t="s">
        <v>3</v>
      </c>
      <c r="B26" s="11" t="s">
        <v>35</v>
      </c>
      <c r="C26" s="11" t="s">
        <v>35</v>
      </c>
      <c r="D26" s="11" t="s">
        <v>52</v>
      </c>
      <c r="E26" s="11"/>
      <c r="F26" s="11"/>
      <c r="G26" s="12" t="s">
        <v>70</v>
      </c>
      <c r="H26" s="11" t="s">
        <v>5</v>
      </c>
      <c r="I26" s="13" t="s">
        <v>6</v>
      </c>
      <c r="J26" s="24">
        <f>J27+J28+J29+J30+J31+J32</f>
        <v>13659700000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13659700000</v>
      </c>
      <c r="N26" s="14">
        <v>0</v>
      </c>
      <c r="O26" s="14">
        <f>O27+O28+O29+O30+O31+O32</f>
        <v>1089388902</v>
      </c>
      <c r="P26" s="24">
        <f>P27+P28+P29+P30+P31+P32</f>
        <v>12570311098</v>
      </c>
      <c r="Q26" s="14">
        <f>Q27+Q28+Q29+Q30+Q31+Q32</f>
        <v>1089388902</v>
      </c>
      <c r="R26" s="26">
        <f t="shared" si="1"/>
        <v>7.9752037160406158E-2</v>
      </c>
      <c r="S26" s="24">
        <f>S27+S28+S29+S30+S31+S32</f>
        <v>1089388902</v>
      </c>
      <c r="T26" s="22">
        <f>T27+T28+T29+T30+T31+T32</f>
        <v>1089388902</v>
      </c>
    </row>
    <row r="27" spans="1:20" s="6" customFormat="1" ht="16.5" customHeight="1" x14ac:dyDescent="0.25">
      <c r="A27" s="7" t="s">
        <v>3</v>
      </c>
      <c r="B27" s="7" t="s">
        <v>35</v>
      </c>
      <c r="C27" s="7" t="s">
        <v>35</v>
      </c>
      <c r="D27" s="7" t="s">
        <v>52</v>
      </c>
      <c r="E27" s="7" t="s">
        <v>36</v>
      </c>
      <c r="F27" s="7" t="s">
        <v>36</v>
      </c>
      <c r="G27" s="23" t="s">
        <v>145</v>
      </c>
      <c r="H27" s="7" t="s">
        <v>5</v>
      </c>
      <c r="I27" s="8" t="s">
        <v>6</v>
      </c>
      <c r="J27" s="9">
        <v>10877487708</v>
      </c>
      <c r="K27" s="9">
        <v>0</v>
      </c>
      <c r="L27" s="27">
        <v>0</v>
      </c>
      <c r="M27" s="27">
        <f>J27+K27-L27</f>
        <v>10877487708</v>
      </c>
      <c r="N27" s="9">
        <v>0</v>
      </c>
      <c r="O27" s="9">
        <v>620097535</v>
      </c>
      <c r="P27" s="27">
        <f t="shared" ref="P27:P32" si="9">+M27-O27-N27</f>
        <v>10257390173</v>
      </c>
      <c r="Q27" s="9">
        <v>620097535</v>
      </c>
      <c r="R27" s="25">
        <f t="shared" si="1"/>
        <v>5.7007422269384926E-2</v>
      </c>
      <c r="S27" s="9">
        <v>620097535</v>
      </c>
      <c r="T27" s="51">
        <v>620097535</v>
      </c>
    </row>
    <row r="28" spans="1:20" s="6" customFormat="1" ht="16.5" customHeight="1" x14ac:dyDescent="0.25">
      <c r="A28" s="7" t="s">
        <v>3</v>
      </c>
      <c r="B28" s="7" t="s">
        <v>35</v>
      </c>
      <c r="C28" s="7" t="s">
        <v>35</v>
      </c>
      <c r="D28" s="7" t="s">
        <v>52</v>
      </c>
      <c r="E28" s="7" t="s">
        <v>36</v>
      </c>
      <c r="F28" s="65" t="s">
        <v>38</v>
      </c>
      <c r="G28" s="23" t="s">
        <v>63</v>
      </c>
      <c r="H28" s="7" t="s">
        <v>5</v>
      </c>
      <c r="I28" s="8" t="s">
        <v>6</v>
      </c>
      <c r="J28" s="9">
        <v>361988938</v>
      </c>
      <c r="K28" s="9">
        <v>0</v>
      </c>
      <c r="L28" s="27">
        <v>0</v>
      </c>
      <c r="M28" s="27">
        <f t="shared" ref="M28:M32" si="10">J28+K28-L28</f>
        <v>361988938</v>
      </c>
      <c r="N28" s="9">
        <v>0</v>
      </c>
      <c r="O28" s="9">
        <v>147980518</v>
      </c>
      <c r="P28" s="27">
        <f t="shared" si="9"/>
        <v>214008420</v>
      </c>
      <c r="Q28" s="9">
        <v>147980518</v>
      </c>
      <c r="R28" s="25">
        <f t="shared" si="1"/>
        <v>0.40879845339362275</v>
      </c>
      <c r="S28" s="9">
        <v>147980518</v>
      </c>
      <c r="T28" s="51">
        <v>147980518</v>
      </c>
    </row>
    <row r="29" spans="1:20" s="6" customFormat="1" ht="16.5" customHeight="1" x14ac:dyDescent="0.25">
      <c r="A29" s="7" t="s">
        <v>3</v>
      </c>
      <c r="B29" s="7">
        <v>1</v>
      </c>
      <c r="C29" s="7" t="s">
        <v>35</v>
      </c>
      <c r="D29" s="7" t="s">
        <v>52</v>
      </c>
      <c r="E29" s="7" t="s">
        <v>36</v>
      </c>
      <c r="F29" s="65" t="s">
        <v>40</v>
      </c>
      <c r="G29" s="23" t="s">
        <v>64</v>
      </c>
      <c r="H29" s="7" t="s">
        <v>5</v>
      </c>
      <c r="I29" s="8" t="s">
        <v>6</v>
      </c>
      <c r="J29" s="9">
        <v>710252976</v>
      </c>
      <c r="K29" s="9">
        <v>0</v>
      </c>
      <c r="L29" s="27">
        <v>0</v>
      </c>
      <c r="M29" s="27">
        <f t="shared" si="10"/>
        <v>710252976</v>
      </c>
      <c r="N29" s="9">
        <v>0</v>
      </c>
      <c r="O29" s="9">
        <v>49626848</v>
      </c>
      <c r="P29" s="27">
        <f t="shared" si="9"/>
        <v>660626128</v>
      </c>
      <c r="Q29" s="9">
        <v>49626848</v>
      </c>
      <c r="R29" s="25">
        <f t="shared" si="1"/>
        <v>6.9872073299133919E-2</v>
      </c>
      <c r="S29" s="9">
        <v>49626848</v>
      </c>
      <c r="T29" s="51">
        <v>49626848</v>
      </c>
    </row>
    <row r="30" spans="1:20" s="6" customFormat="1" ht="16.5" customHeight="1" x14ac:dyDescent="0.25">
      <c r="A30" s="7" t="s">
        <v>3</v>
      </c>
      <c r="B30" s="7" t="s">
        <v>35</v>
      </c>
      <c r="C30" s="7" t="s">
        <v>35</v>
      </c>
      <c r="D30" s="7" t="s">
        <v>52</v>
      </c>
      <c r="E30" s="7" t="s">
        <v>38</v>
      </c>
      <c r="F30" s="7"/>
      <c r="G30" s="23" t="s">
        <v>65</v>
      </c>
      <c r="H30" s="7" t="s">
        <v>5</v>
      </c>
      <c r="I30" s="8" t="s">
        <v>6</v>
      </c>
      <c r="J30" s="9">
        <v>421817495</v>
      </c>
      <c r="K30" s="9">
        <v>0</v>
      </c>
      <c r="L30" s="27">
        <v>0</v>
      </c>
      <c r="M30" s="27">
        <f t="shared" si="10"/>
        <v>421817495</v>
      </c>
      <c r="N30" s="9">
        <v>0</v>
      </c>
      <c r="O30" s="9">
        <v>63824704</v>
      </c>
      <c r="P30" s="27">
        <f t="shared" si="9"/>
        <v>357992791</v>
      </c>
      <c r="Q30" s="9">
        <v>63824704</v>
      </c>
      <c r="R30" s="25">
        <f t="shared" si="1"/>
        <v>0.15130881188320555</v>
      </c>
      <c r="S30" s="9">
        <v>63824704</v>
      </c>
      <c r="T30" s="51">
        <v>63824704</v>
      </c>
    </row>
    <row r="31" spans="1:20" s="6" customFormat="1" ht="16.5" customHeight="1" x14ac:dyDescent="0.25">
      <c r="A31" s="7" t="s">
        <v>3</v>
      </c>
      <c r="B31" s="7" t="s">
        <v>35</v>
      </c>
      <c r="C31" s="7" t="s">
        <v>35</v>
      </c>
      <c r="D31" s="7" t="s">
        <v>52</v>
      </c>
      <c r="E31" s="7" t="s">
        <v>53</v>
      </c>
      <c r="F31" s="7"/>
      <c r="G31" s="23" t="s">
        <v>66</v>
      </c>
      <c r="H31" s="7" t="s">
        <v>5</v>
      </c>
      <c r="I31" s="8" t="s">
        <v>6</v>
      </c>
      <c r="J31" s="9">
        <v>1200108736</v>
      </c>
      <c r="K31" s="9">
        <v>0</v>
      </c>
      <c r="L31" s="27">
        <v>0</v>
      </c>
      <c r="M31" s="27">
        <f t="shared" si="10"/>
        <v>1200108736</v>
      </c>
      <c r="N31" s="9">
        <v>0</v>
      </c>
      <c r="O31" s="9">
        <v>207859297</v>
      </c>
      <c r="P31" s="27">
        <f t="shared" si="9"/>
        <v>992249439</v>
      </c>
      <c r="Q31" s="9">
        <v>207859297</v>
      </c>
      <c r="R31" s="25">
        <f t="shared" si="1"/>
        <v>0.17320038656897169</v>
      </c>
      <c r="S31" s="9">
        <v>207859297</v>
      </c>
      <c r="T31" s="51">
        <v>207859297</v>
      </c>
    </row>
    <row r="32" spans="1:20" s="6" customFormat="1" ht="16.5" customHeight="1" x14ac:dyDescent="0.25">
      <c r="A32" s="7" t="s">
        <v>3</v>
      </c>
      <c r="B32" s="7" t="s">
        <v>35</v>
      </c>
      <c r="C32" s="7" t="s">
        <v>35</v>
      </c>
      <c r="D32" s="7" t="s">
        <v>52</v>
      </c>
      <c r="E32" s="7" t="s">
        <v>54</v>
      </c>
      <c r="F32" s="7"/>
      <c r="G32" s="23" t="s">
        <v>67</v>
      </c>
      <c r="H32" s="7" t="s">
        <v>5</v>
      </c>
      <c r="I32" s="8">
        <v>10</v>
      </c>
      <c r="J32" s="9">
        <v>88044147</v>
      </c>
      <c r="K32" s="9">
        <v>0</v>
      </c>
      <c r="L32" s="27">
        <v>0</v>
      </c>
      <c r="M32" s="27">
        <f t="shared" si="10"/>
        <v>88044147</v>
      </c>
      <c r="N32" s="9">
        <v>0</v>
      </c>
      <c r="O32" s="9">
        <v>0</v>
      </c>
      <c r="P32" s="27">
        <f t="shared" si="9"/>
        <v>88044147</v>
      </c>
      <c r="Q32" s="9">
        <v>0</v>
      </c>
      <c r="R32" s="25">
        <f t="shared" si="1"/>
        <v>0</v>
      </c>
      <c r="S32" s="9">
        <v>0</v>
      </c>
      <c r="T32" s="51">
        <v>0</v>
      </c>
    </row>
    <row r="33" spans="1:20" ht="16.5" customHeight="1" x14ac:dyDescent="0.25">
      <c r="A33" s="81" t="s">
        <v>3</v>
      </c>
      <c r="B33" s="81" t="s">
        <v>35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273375100000</v>
      </c>
      <c r="K33" s="64">
        <f t="shared" ref="K33:L33" si="11">K3</f>
        <v>0</v>
      </c>
      <c r="L33" s="64">
        <f t="shared" si="11"/>
        <v>0</v>
      </c>
      <c r="M33" s="64">
        <f>M3</f>
        <v>273375100000</v>
      </c>
      <c r="N33" s="64">
        <f>N3</f>
        <v>0</v>
      </c>
      <c r="O33" s="64">
        <f>O3</f>
        <v>34873438804</v>
      </c>
      <c r="P33" s="64">
        <f>P3</f>
        <v>238501661196</v>
      </c>
      <c r="Q33" s="64">
        <f>Q3</f>
        <v>34873438804</v>
      </c>
      <c r="R33" s="76">
        <f>IF(Q33&gt;1,Q33/(M33-N33),0)</f>
        <v>0.12756625897530535</v>
      </c>
      <c r="S33" s="64">
        <f>S3</f>
        <v>32266444671</v>
      </c>
      <c r="T33" s="73">
        <f>T3</f>
        <v>32212062897</v>
      </c>
    </row>
    <row r="34" spans="1:20" ht="15" customHeight="1" thickBot="1" x14ac:dyDescent="0.3">
      <c r="A34" s="122" t="s">
        <v>25</v>
      </c>
      <c r="B34" s="123"/>
      <c r="C34" s="123"/>
      <c r="D34" s="123"/>
      <c r="E34" s="123"/>
      <c r="F34" s="123"/>
      <c r="G34" s="123"/>
      <c r="H34" s="123"/>
      <c r="I34" s="124"/>
      <c r="J34" s="77">
        <f>J33</f>
        <v>273375100000</v>
      </c>
      <c r="K34" s="77">
        <f t="shared" ref="K34:L34" si="12">K33</f>
        <v>0</v>
      </c>
      <c r="L34" s="77">
        <f t="shared" si="12"/>
        <v>0</v>
      </c>
      <c r="M34" s="77">
        <f t="shared" ref="M34:T34" si="13">M33</f>
        <v>273375100000</v>
      </c>
      <c r="N34" s="77">
        <f t="shared" si="13"/>
        <v>0</v>
      </c>
      <c r="O34" s="77">
        <f t="shared" si="13"/>
        <v>34873438804</v>
      </c>
      <c r="P34" s="77">
        <f t="shared" si="13"/>
        <v>238501661196</v>
      </c>
      <c r="Q34" s="77">
        <f t="shared" si="13"/>
        <v>34873438804</v>
      </c>
      <c r="R34" s="76">
        <f t="shared" si="1"/>
        <v>0.12756625897530535</v>
      </c>
      <c r="S34" s="77">
        <f t="shared" si="13"/>
        <v>32266444671</v>
      </c>
      <c r="T34" s="78">
        <f t="shared" si="13"/>
        <v>32212062897</v>
      </c>
    </row>
    <row r="35" spans="1:20" ht="15.75" customHeight="1" thickBot="1" x14ac:dyDescent="0.3">
      <c r="A35" s="116" t="s">
        <v>108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8"/>
    </row>
    <row r="36" spans="1:20" ht="15.75" customHeight="1" x14ac:dyDescent="0.25">
      <c r="A36" s="90" t="s">
        <v>3</v>
      </c>
      <c r="B36" s="91" t="s">
        <v>51</v>
      </c>
      <c r="C36" s="11" t="s">
        <v>35</v>
      </c>
      <c r="D36" s="11"/>
      <c r="E36" s="11"/>
      <c r="F36" s="11"/>
      <c r="G36" s="12" t="s">
        <v>80</v>
      </c>
      <c r="H36" s="11" t="s">
        <v>5</v>
      </c>
      <c r="I36" s="13">
        <v>10</v>
      </c>
      <c r="J36" s="48">
        <f t="shared" ref="J36:Q36" si="14">J37+J38+J39+J40+J41+J42</f>
        <v>1509635371</v>
      </c>
      <c r="K36" s="48">
        <f t="shared" si="14"/>
        <v>0</v>
      </c>
      <c r="L36" s="48">
        <f t="shared" si="14"/>
        <v>0</v>
      </c>
      <c r="M36" s="48">
        <f t="shared" si="14"/>
        <v>1509635371</v>
      </c>
      <c r="N36" s="48">
        <f t="shared" si="14"/>
        <v>0</v>
      </c>
      <c r="O36" s="48">
        <f t="shared" si="14"/>
        <v>9668379</v>
      </c>
      <c r="P36" s="24">
        <f t="shared" si="14"/>
        <v>1499966992</v>
      </c>
      <c r="Q36" s="48">
        <f t="shared" si="14"/>
        <v>9668379</v>
      </c>
      <c r="R36" s="62">
        <f t="shared" ref="R36:R73" si="15">IF(Q36&gt;1,Q36/(M36-N36),0)</f>
        <v>6.4044465211460658E-3</v>
      </c>
      <c r="S36" s="48">
        <f>S37+S38+S39+S40+S41+S42</f>
        <v>0</v>
      </c>
      <c r="T36" s="68">
        <f>T37+T38+T39+T40+T41+T42</f>
        <v>0</v>
      </c>
    </row>
    <row r="37" spans="1:20" ht="15.75" customHeight="1" x14ac:dyDescent="0.25">
      <c r="A37" s="92" t="s">
        <v>3</v>
      </c>
      <c r="B37" s="93" t="s">
        <v>51</v>
      </c>
      <c r="C37" s="7" t="s">
        <v>35</v>
      </c>
      <c r="D37" s="7" t="s">
        <v>35</v>
      </c>
      <c r="E37" s="65" t="s">
        <v>40</v>
      </c>
      <c r="F37" s="65" t="s">
        <v>46</v>
      </c>
      <c r="G37" s="23" t="s">
        <v>147</v>
      </c>
      <c r="H37" s="7" t="s">
        <v>5</v>
      </c>
      <c r="I37" s="8">
        <v>10</v>
      </c>
      <c r="J37" s="44">
        <v>27595412</v>
      </c>
      <c r="K37" s="44"/>
      <c r="L37" s="44"/>
      <c r="M37" s="44">
        <f>J37+K37-L37</f>
        <v>27595412</v>
      </c>
      <c r="N37" s="44"/>
      <c r="O37" s="44">
        <v>0</v>
      </c>
      <c r="P37" s="27">
        <f t="shared" ref="P37:P42" si="16">+M37-O37-N37</f>
        <v>27595412</v>
      </c>
      <c r="Q37" s="27">
        <v>0</v>
      </c>
      <c r="R37" s="69">
        <f>IF(Q37&gt;1,Q37/(M37-N37),0)</f>
        <v>0</v>
      </c>
      <c r="S37" s="44">
        <v>0</v>
      </c>
      <c r="T37" s="70">
        <v>0</v>
      </c>
    </row>
    <row r="38" spans="1:20" ht="15.75" customHeight="1" x14ac:dyDescent="0.25">
      <c r="A38" s="92" t="s">
        <v>3</v>
      </c>
      <c r="B38" s="89" t="s">
        <v>51</v>
      </c>
      <c r="C38" s="7" t="s">
        <v>35</v>
      </c>
      <c r="D38" s="7" t="s">
        <v>35</v>
      </c>
      <c r="E38" s="7" t="s">
        <v>41</v>
      </c>
      <c r="F38" s="7" t="s">
        <v>40</v>
      </c>
      <c r="G38" s="23" t="s">
        <v>113</v>
      </c>
      <c r="H38" s="7" t="s">
        <v>5</v>
      </c>
      <c r="I38" s="8">
        <v>10</v>
      </c>
      <c r="J38" s="44">
        <v>19500000</v>
      </c>
      <c r="K38" s="44"/>
      <c r="L38" s="44"/>
      <c r="M38" s="44">
        <f t="shared" ref="M38:M42" si="17">J38+K38-L38</f>
        <v>19500000</v>
      </c>
      <c r="N38" s="44"/>
      <c r="O38" s="44">
        <v>0</v>
      </c>
      <c r="P38" s="27">
        <f t="shared" si="16"/>
        <v>19500000</v>
      </c>
      <c r="Q38" s="27">
        <v>0</v>
      </c>
      <c r="R38" s="69">
        <f t="shared" si="15"/>
        <v>0</v>
      </c>
      <c r="S38" s="44">
        <v>0</v>
      </c>
      <c r="T38" s="70">
        <v>0</v>
      </c>
    </row>
    <row r="39" spans="1:20" ht="15.75" customHeight="1" x14ac:dyDescent="0.25">
      <c r="A39" s="92" t="s">
        <v>3</v>
      </c>
      <c r="B39" s="93" t="s">
        <v>51</v>
      </c>
      <c r="C39" s="7" t="s">
        <v>35</v>
      </c>
      <c r="D39" s="7" t="s">
        <v>35</v>
      </c>
      <c r="E39" s="7" t="s">
        <v>41</v>
      </c>
      <c r="F39" s="7" t="s">
        <v>41</v>
      </c>
      <c r="G39" s="23" t="s">
        <v>114</v>
      </c>
      <c r="H39" s="7" t="s">
        <v>5</v>
      </c>
      <c r="I39" s="8">
        <v>10</v>
      </c>
      <c r="J39" s="44">
        <v>15000000</v>
      </c>
      <c r="K39" s="44"/>
      <c r="L39" s="44"/>
      <c r="M39" s="44">
        <f t="shared" si="17"/>
        <v>15000000</v>
      </c>
      <c r="N39" s="44"/>
      <c r="O39" s="44">
        <v>0</v>
      </c>
      <c r="P39" s="27">
        <f t="shared" si="16"/>
        <v>15000000</v>
      </c>
      <c r="Q39" s="27">
        <v>0</v>
      </c>
      <c r="R39" s="69">
        <f t="shared" si="15"/>
        <v>0</v>
      </c>
      <c r="S39" s="44">
        <v>0</v>
      </c>
      <c r="T39" s="70">
        <v>0</v>
      </c>
    </row>
    <row r="40" spans="1:20" ht="15.75" customHeight="1" x14ac:dyDescent="0.25">
      <c r="A40" s="92" t="s">
        <v>3</v>
      </c>
      <c r="B40" s="93" t="s">
        <v>51</v>
      </c>
      <c r="C40" s="7" t="s">
        <v>35</v>
      </c>
      <c r="D40" s="7" t="s">
        <v>35</v>
      </c>
      <c r="E40" s="7" t="s">
        <v>41</v>
      </c>
      <c r="F40" s="65" t="s">
        <v>43</v>
      </c>
      <c r="G40" s="23" t="s">
        <v>127</v>
      </c>
      <c r="H40" s="7" t="s">
        <v>5</v>
      </c>
      <c r="I40" s="8">
        <v>10</v>
      </c>
      <c r="J40" s="44">
        <v>1435539959</v>
      </c>
      <c r="K40" s="44"/>
      <c r="L40" s="44"/>
      <c r="M40" s="44">
        <f t="shared" si="17"/>
        <v>1435539959</v>
      </c>
      <c r="N40" s="44"/>
      <c r="O40" s="44">
        <v>0</v>
      </c>
      <c r="P40" s="27">
        <f t="shared" si="16"/>
        <v>1435539959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0" ht="15.75" customHeight="1" x14ac:dyDescent="0.25">
      <c r="A41" s="92" t="s">
        <v>3</v>
      </c>
      <c r="B41" s="93" t="s">
        <v>51</v>
      </c>
      <c r="C41" s="7" t="s">
        <v>35</v>
      </c>
      <c r="D41" s="7" t="s">
        <v>35</v>
      </c>
      <c r="E41" s="7" t="s">
        <v>41</v>
      </c>
      <c r="F41" s="65" t="s">
        <v>45</v>
      </c>
      <c r="G41" s="23" t="s">
        <v>129</v>
      </c>
      <c r="H41" s="7" t="s">
        <v>5</v>
      </c>
      <c r="I41" s="8">
        <v>10</v>
      </c>
      <c r="J41" s="44">
        <v>10000000</v>
      </c>
      <c r="K41" s="44">
        <v>0</v>
      </c>
      <c r="L41" s="44">
        <v>0</v>
      </c>
      <c r="M41" s="44">
        <f t="shared" si="17"/>
        <v>10000000</v>
      </c>
      <c r="N41" s="44"/>
      <c r="O41" s="44">
        <v>9668379</v>
      </c>
      <c r="P41" s="27">
        <f t="shared" si="16"/>
        <v>331621</v>
      </c>
      <c r="Q41" s="27">
        <v>9668379</v>
      </c>
      <c r="R41" s="69">
        <f t="shared" si="15"/>
        <v>0.96683790000000003</v>
      </c>
      <c r="S41" s="44">
        <v>0</v>
      </c>
      <c r="T41" s="70">
        <v>0</v>
      </c>
    </row>
    <row r="42" spans="1:20" ht="15.75" customHeight="1" x14ac:dyDescent="0.25">
      <c r="A42" s="92" t="s">
        <v>3</v>
      </c>
      <c r="B42" s="93" t="s">
        <v>51</v>
      </c>
      <c r="C42" s="7" t="s">
        <v>35</v>
      </c>
      <c r="D42" s="7" t="s">
        <v>35</v>
      </c>
      <c r="E42" s="7" t="s">
        <v>41</v>
      </c>
      <c r="F42" s="65" t="s">
        <v>46</v>
      </c>
      <c r="G42" s="23" t="s">
        <v>149</v>
      </c>
      <c r="H42" s="7" t="s">
        <v>5</v>
      </c>
      <c r="I42" s="8">
        <v>10</v>
      </c>
      <c r="J42" s="44">
        <v>2000000</v>
      </c>
      <c r="K42" s="44">
        <v>0</v>
      </c>
      <c r="L42" s="44">
        <v>0</v>
      </c>
      <c r="M42" s="44">
        <f t="shared" si="17"/>
        <v>2000000</v>
      </c>
      <c r="N42" s="44"/>
      <c r="O42" s="44">
        <v>0</v>
      </c>
      <c r="P42" s="27">
        <f t="shared" si="16"/>
        <v>2000000</v>
      </c>
      <c r="Q42" s="27">
        <v>0</v>
      </c>
      <c r="R42" s="69">
        <f t="shared" si="15"/>
        <v>0</v>
      </c>
      <c r="S42" s="44">
        <v>0</v>
      </c>
      <c r="T42" s="70">
        <v>0</v>
      </c>
    </row>
    <row r="43" spans="1:20" s="47" customFormat="1" ht="15" customHeight="1" x14ac:dyDescent="0.25">
      <c r="A43" s="90" t="s">
        <v>3</v>
      </c>
      <c r="B43" s="91" t="s">
        <v>51</v>
      </c>
      <c r="C43" s="11" t="s">
        <v>51</v>
      </c>
      <c r="D43" s="11"/>
      <c r="E43" s="11"/>
      <c r="F43" s="49"/>
      <c r="G43" s="12" t="s">
        <v>81</v>
      </c>
      <c r="H43" s="11" t="s">
        <v>5</v>
      </c>
      <c r="I43" s="13">
        <v>10</v>
      </c>
      <c r="J43" s="48">
        <f t="shared" ref="J43:Q43" si="18">J46+J47+J48+J49+J50+J51+J52+J53+J54+J55+J56+J57+J58+J59+J60+J61+J62+J63+J64+J65+J67+J68+J71+J72+J73+J74+J75+J76+J77+J78+J79+J80+J81+J82</f>
        <v>40216964629</v>
      </c>
      <c r="K43" s="48">
        <f t="shared" si="18"/>
        <v>186406354.84</v>
      </c>
      <c r="L43" s="48">
        <f t="shared" si="18"/>
        <v>186406354.84</v>
      </c>
      <c r="M43" s="48">
        <f t="shared" si="18"/>
        <v>40216964629</v>
      </c>
      <c r="N43" s="48">
        <f t="shared" si="18"/>
        <v>0</v>
      </c>
      <c r="O43" s="48">
        <f t="shared" si="18"/>
        <v>26224220293.68</v>
      </c>
      <c r="P43" s="24">
        <f t="shared" si="18"/>
        <v>13992744335.32</v>
      </c>
      <c r="Q43" s="24">
        <f t="shared" si="18"/>
        <v>20735315025.68</v>
      </c>
      <c r="R43" s="62">
        <f t="shared" si="15"/>
        <v>0.51558627601467466</v>
      </c>
      <c r="S43" s="24">
        <f>S46+S47+S48+S49+S50+S51+S52+S53+S54+S55+S56+S57+S58+S59+S60+S61+S62+S63+S64+S65+S67+S68+S71+S72+S73+S74+S75+S76+S77+S78+S79+S80+S81+S82</f>
        <v>6949700797.4300003</v>
      </c>
      <c r="T43" s="33">
        <f>T46+T47+T48+T49+T50+T51+T52+T53+T54+T55+T56+T57+T58+T59+T60+T61+T62+T63+T64+T65+T67+T68+T71+T72+T73+T74+T75+T76+T77+T78+T79+T80+T81+T82</f>
        <v>6514350302.6500006</v>
      </c>
    </row>
    <row r="44" spans="1:20" s="47" customFormat="1" ht="15" customHeight="1" x14ac:dyDescent="0.25">
      <c r="A44" s="90" t="s">
        <v>3</v>
      </c>
      <c r="B44" s="91" t="s">
        <v>51</v>
      </c>
      <c r="C44" s="11" t="s">
        <v>51</v>
      </c>
      <c r="D44" s="11"/>
      <c r="E44" s="11"/>
      <c r="F44" s="49"/>
      <c r="G44" s="12" t="s">
        <v>81</v>
      </c>
      <c r="H44" s="11" t="s">
        <v>8</v>
      </c>
      <c r="I44" s="13">
        <v>20</v>
      </c>
      <c r="J44" s="48">
        <f>J69</f>
        <v>786000000</v>
      </c>
      <c r="K44" s="48">
        <f t="shared" ref="K44:L44" si="19">K69</f>
        <v>0</v>
      </c>
      <c r="L44" s="48">
        <f t="shared" si="19"/>
        <v>0</v>
      </c>
      <c r="M44" s="48">
        <f>M69</f>
        <v>786000000</v>
      </c>
      <c r="N44" s="48">
        <f t="shared" ref="N44:Q45" si="20">N69</f>
        <v>0</v>
      </c>
      <c r="O44" s="48">
        <f t="shared" si="20"/>
        <v>0</v>
      </c>
      <c r="P44" s="24">
        <f t="shared" si="20"/>
        <v>786000000</v>
      </c>
      <c r="Q44" s="24">
        <f t="shared" si="20"/>
        <v>0</v>
      </c>
      <c r="R44" s="62">
        <f t="shared" si="15"/>
        <v>0</v>
      </c>
      <c r="S44" s="48">
        <f>S69</f>
        <v>0</v>
      </c>
      <c r="T44" s="68">
        <f>T69</f>
        <v>0</v>
      </c>
    </row>
    <row r="45" spans="1:20" s="47" customFormat="1" ht="15" customHeight="1" x14ac:dyDescent="0.25">
      <c r="A45" s="90" t="s">
        <v>3</v>
      </c>
      <c r="B45" s="91" t="s">
        <v>51</v>
      </c>
      <c r="C45" s="11" t="s">
        <v>51</v>
      </c>
      <c r="D45" s="11"/>
      <c r="E45" s="11"/>
      <c r="F45" s="49"/>
      <c r="G45" s="12" t="s">
        <v>81</v>
      </c>
      <c r="H45" s="11" t="s">
        <v>8</v>
      </c>
      <c r="I45" s="13">
        <v>21</v>
      </c>
      <c r="J45" s="48">
        <f>J70</f>
        <v>391600000</v>
      </c>
      <c r="K45" s="48">
        <f t="shared" ref="K45:L45" si="21">K70</f>
        <v>0</v>
      </c>
      <c r="L45" s="48">
        <f t="shared" si="21"/>
        <v>0</v>
      </c>
      <c r="M45" s="48">
        <f>M70</f>
        <v>391600000</v>
      </c>
      <c r="N45" s="48">
        <f t="shared" si="20"/>
        <v>0</v>
      </c>
      <c r="O45" s="48">
        <f>O70</f>
        <v>0</v>
      </c>
      <c r="P45" s="24">
        <f>P70</f>
        <v>391600000</v>
      </c>
      <c r="Q45" s="24">
        <f>Q70</f>
        <v>0</v>
      </c>
      <c r="R45" s="62">
        <f t="shared" si="15"/>
        <v>0</v>
      </c>
      <c r="S45" s="48">
        <f>S70</f>
        <v>0</v>
      </c>
      <c r="T45" s="68">
        <f>T70</f>
        <v>0</v>
      </c>
    </row>
    <row r="46" spans="1:20" s="6" customFormat="1" ht="32.25" customHeight="1" x14ac:dyDescent="0.25">
      <c r="A46" s="92" t="s">
        <v>3</v>
      </c>
      <c r="B46" s="93" t="s">
        <v>51</v>
      </c>
      <c r="C46" s="7" t="s">
        <v>51</v>
      </c>
      <c r="D46" s="7" t="s">
        <v>35</v>
      </c>
      <c r="E46" s="7" t="s">
        <v>38</v>
      </c>
      <c r="F46" s="7" t="s">
        <v>40</v>
      </c>
      <c r="G46" s="23" t="s">
        <v>115</v>
      </c>
      <c r="H46" s="7" t="s">
        <v>5</v>
      </c>
      <c r="I46" s="8">
        <v>10</v>
      </c>
      <c r="J46" s="44">
        <v>6000000</v>
      </c>
      <c r="K46" s="44">
        <v>0</v>
      </c>
      <c r="L46" s="44">
        <v>0</v>
      </c>
      <c r="M46" s="44">
        <f>J46+K46-L46</f>
        <v>6000000</v>
      </c>
      <c r="N46" s="44">
        <v>0</v>
      </c>
      <c r="O46" s="44">
        <v>0</v>
      </c>
      <c r="P46" s="27">
        <f t="shared" ref="P46:P82" si="22">+M46-O46-N46</f>
        <v>6000000</v>
      </c>
      <c r="Q46" s="9">
        <v>0</v>
      </c>
      <c r="R46" s="25">
        <f t="shared" si="15"/>
        <v>0</v>
      </c>
      <c r="S46" s="9">
        <v>0</v>
      </c>
      <c r="T46" s="10">
        <v>0</v>
      </c>
    </row>
    <row r="47" spans="1:20" s="6" customFormat="1" ht="32.25" customHeight="1" x14ac:dyDescent="0.25">
      <c r="A47" s="92" t="s">
        <v>3</v>
      </c>
      <c r="B47" s="93" t="s">
        <v>51</v>
      </c>
      <c r="C47" s="7" t="s">
        <v>51</v>
      </c>
      <c r="D47" s="7" t="s">
        <v>35</v>
      </c>
      <c r="E47" s="7" t="s">
        <v>38</v>
      </c>
      <c r="F47" s="65" t="s">
        <v>44</v>
      </c>
      <c r="G47" s="23" t="s">
        <v>148</v>
      </c>
      <c r="H47" s="7" t="s">
        <v>5</v>
      </c>
      <c r="I47" s="8">
        <v>10</v>
      </c>
      <c r="J47" s="44">
        <v>1200000</v>
      </c>
      <c r="K47" s="44">
        <v>0</v>
      </c>
      <c r="L47" s="44">
        <v>0</v>
      </c>
      <c r="M47" s="44">
        <f t="shared" ref="M47:M82" si="23">J47+K47-L47</f>
        <v>1200000</v>
      </c>
      <c r="N47" s="44">
        <v>0</v>
      </c>
      <c r="O47" s="44">
        <v>0</v>
      </c>
      <c r="P47" s="27">
        <f t="shared" si="22"/>
        <v>1200000</v>
      </c>
      <c r="Q47" s="9">
        <v>0</v>
      </c>
      <c r="R47" s="25">
        <f t="shared" si="15"/>
        <v>0</v>
      </c>
      <c r="S47" s="9">
        <v>0</v>
      </c>
      <c r="T47" s="10">
        <v>0</v>
      </c>
    </row>
    <row r="48" spans="1:20" s="6" customFormat="1" ht="16.5" x14ac:dyDescent="0.25">
      <c r="A48" s="92" t="s">
        <v>3</v>
      </c>
      <c r="B48" s="93" t="s">
        <v>51</v>
      </c>
      <c r="C48" s="7" t="s">
        <v>51</v>
      </c>
      <c r="D48" s="7" t="s">
        <v>35</v>
      </c>
      <c r="E48" s="7" t="s">
        <v>38</v>
      </c>
      <c r="F48" s="7" t="s">
        <v>46</v>
      </c>
      <c r="G48" s="23" t="s">
        <v>116</v>
      </c>
      <c r="H48" s="7" t="s">
        <v>5</v>
      </c>
      <c r="I48" s="8" t="s">
        <v>6</v>
      </c>
      <c r="J48" s="44">
        <v>498366950</v>
      </c>
      <c r="K48" s="44">
        <f>7172000+16609104</f>
        <v>23781104</v>
      </c>
      <c r="L48" s="44"/>
      <c r="M48" s="44">
        <f t="shared" si="23"/>
        <v>522148054</v>
      </c>
      <c r="N48" s="9">
        <v>0</v>
      </c>
      <c r="O48" s="44">
        <v>189940000</v>
      </c>
      <c r="P48" s="27">
        <f t="shared" si="22"/>
        <v>332208054</v>
      </c>
      <c r="Q48" s="9">
        <v>0</v>
      </c>
      <c r="R48" s="25">
        <f t="shared" si="15"/>
        <v>0</v>
      </c>
      <c r="S48" s="9">
        <v>0</v>
      </c>
      <c r="T48" s="10">
        <v>0</v>
      </c>
    </row>
    <row r="49" spans="1:20" s="6" customFormat="1" ht="24.75" x14ac:dyDescent="0.25">
      <c r="A49" s="92" t="s">
        <v>3</v>
      </c>
      <c r="B49" s="93" t="s">
        <v>51</v>
      </c>
      <c r="C49" s="7" t="s">
        <v>51</v>
      </c>
      <c r="D49" s="7" t="s">
        <v>35</v>
      </c>
      <c r="E49" s="7" t="s">
        <v>40</v>
      </c>
      <c r="F49" s="7" t="s">
        <v>36</v>
      </c>
      <c r="G49" s="23" t="s">
        <v>117</v>
      </c>
      <c r="H49" s="7" t="s">
        <v>5</v>
      </c>
      <c r="I49" s="8" t="s">
        <v>6</v>
      </c>
      <c r="J49" s="44">
        <v>510003</v>
      </c>
      <c r="K49" s="44"/>
      <c r="L49" s="44"/>
      <c r="M49" s="44">
        <f t="shared" si="23"/>
        <v>510003</v>
      </c>
      <c r="N49" s="9">
        <v>0</v>
      </c>
      <c r="O49" s="44">
        <v>0</v>
      </c>
      <c r="P49" s="27">
        <f t="shared" si="22"/>
        <v>510003</v>
      </c>
      <c r="Q49" s="9">
        <v>0</v>
      </c>
      <c r="R49" s="25">
        <f t="shared" si="15"/>
        <v>0</v>
      </c>
      <c r="S49" s="9">
        <v>0</v>
      </c>
      <c r="T49" s="10">
        <v>0</v>
      </c>
    </row>
    <row r="50" spans="1:20" s="6" customFormat="1" ht="43.5" customHeight="1" x14ac:dyDescent="0.25">
      <c r="A50" s="92" t="s">
        <v>3</v>
      </c>
      <c r="B50" s="93" t="s">
        <v>51</v>
      </c>
      <c r="C50" s="7" t="s">
        <v>51</v>
      </c>
      <c r="D50" s="7" t="s">
        <v>35</v>
      </c>
      <c r="E50" s="7" t="s">
        <v>40</v>
      </c>
      <c r="F50" s="7" t="s">
        <v>38</v>
      </c>
      <c r="G50" s="23" t="s">
        <v>118</v>
      </c>
      <c r="H50" s="7" t="s">
        <v>5</v>
      </c>
      <c r="I50" s="8">
        <v>10</v>
      </c>
      <c r="J50" s="44">
        <v>252146927</v>
      </c>
      <c r="K50" s="44"/>
      <c r="L50" s="44"/>
      <c r="M50" s="44">
        <f t="shared" si="23"/>
        <v>252146927</v>
      </c>
      <c r="N50" s="27">
        <v>0</v>
      </c>
      <c r="O50" s="44">
        <v>0</v>
      </c>
      <c r="P50" s="27">
        <f t="shared" si="22"/>
        <v>252146927</v>
      </c>
      <c r="Q50" s="9">
        <v>0</v>
      </c>
      <c r="R50" s="25">
        <f t="shared" si="15"/>
        <v>0</v>
      </c>
      <c r="S50" s="9">
        <v>0</v>
      </c>
      <c r="T50" s="10">
        <v>0</v>
      </c>
    </row>
    <row r="51" spans="1:20" s="6" customFormat="1" ht="23.25" customHeight="1" x14ac:dyDescent="0.25">
      <c r="A51" s="92" t="s">
        <v>3</v>
      </c>
      <c r="B51" s="93" t="s">
        <v>51</v>
      </c>
      <c r="C51" s="7" t="s">
        <v>51</v>
      </c>
      <c r="D51" s="7" t="s">
        <v>35</v>
      </c>
      <c r="E51" s="7" t="s">
        <v>40</v>
      </c>
      <c r="F51" s="7" t="s">
        <v>40</v>
      </c>
      <c r="G51" s="23" t="s">
        <v>119</v>
      </c>
      <c r="H51" s="7" t="s">
        <v>5</v>
      </c>
      <c r="I51" s="8" t="s">
        <v>6</v>
      </c>
      <c r="J51" s="44">
        <v>295308239</v>
      </c>
      <c r="K51" s="44"/>
      <c r="L51" s="44"/>
      <c r="M51" s="44">
        <f t="shared" si="23"/>
        <v>295308239</v>
      </c>
      <c r="N51" s="27">
        <v>0</v>
      </c>
      <c r="O51" s="44">
        <v>211811633</v>
      </c>
      <c r="P51" s="27">
        <f t="shared" si="22"/>
        <v>83496606</v>
      </c>
      <c r="Q51" s="9">
        <v>211811633</v>
      </c>
      <c r="R51" s="25">
        <f t="shared" si="15"/>
        <v>0.71725609050819605</v>
      </c>
      <c r="S51" s="9">
        <v>2390561.7799999998</v>
      </c>
      <c r="T51" s="10">
        <v>2184241</v>
      </c>
    </row>
    <row r="52" spans="1:20" s="6" customFormat="1" x14ac:dyDescent="0.25">
      <c r="A52" s="92" t="s">
        <v>3</v>
      </c>
      <c r="B52" s="93" t="s">
        <v>51</v>
      </c>
      <c r="C52" s="7" t="s">
        <v>51</v>
      </c>
      <c r="D52" s="7" t="s">
        <v>35</v>
      </c>
      <c r="E52" s="7" t="s">
        <v>40</v>
      </c>
      <c r="F52" s="7" t="s">
        <v>41</v>
      </c>
      <c r="G52" s="23" t="s">
        <v>120</v>
      </c>
      <c r="H52" s="7" t="s">
        <v>5</v>
      </c>
      <c r="I52" s="8" t="s">
        <v>6</v>
      </c>
      <c r="J52" s="44">
        <v>292736000</v>
      </c>
      <c r="K52" s="44">
        <v>10875072</v>
      </c>
      <c r="L52" s="44"/>
      <c r="M52" s="44">
        <f t="shared" si="23"/>
        <v>303611072</v>
      </c>
      <c r="N52" s="27">
        <v>0</v>
      </c>
      <c r="O52" s="44">
        <v>62647072</v>
      </c>
      <c r="P52" s="27">
        <f t="shared" si="22"/>
        <v>240964000</v>
      </c>
      <c r="Q52" s="9">
        <v>30772000</v>
      </c>
      <c r="R52" s="25">
        <f t="shared" si="15"/>
        <v>0.10135335248906864</v>
      </c>
      <c r="S52" s="9">
        <v>0</v>
      </c>
      <c r="T52" s="10">
        <v>0</v>
      </c>
    </row>
    <row r="53" spans="1:20" s="6" customFormat="1" ht="29.25" customHeight="1" x14ac:dyDescent="0.25">
      <c r="A53" s="92" t="s">
        <v>3</v>
      </c>
      <c r="B53" s="93" t="s">
        <v>51</v>
      </c>
      <c r="C53" s="7" t="s">
        <v>51</v>
      </c>
      <c r="D53" s="7" t="s">
        <v>35</v>
      </c>
      <c r="E53" s="7" t="s">
        <v>40</v>
      </c>
      <c r="F53" s="7" t="s">
        <v>43</v>
      </c>
      <c r="G53" s="23" t="s">
        <v>121</v>
      </c>
      <c r="H53" s="7" t="s">
        <v>5</v>
      </c>
      <c r="I53" s="8" t="s">
        <v>6</v>
      </c>
      <c r="J53" s="44">
        <v>41218942</v>
      </c>
      <c r="K53" s="44">
        <v>700000</v>
      </c>
      <c r="L53" s="44"/>
      <c r="M53" s="44">
        <f t="shared" si="23"/>
        <v>41918942</v>
      </c>
      <c r="N53" s="27">
        <v>0</v>
      </c>
      <c r="O53" s="44">
        <v>2700000</v>
      </c>
      <c r="P53" s="27">
        <f t="shared" si="22"/>
        <v>39218942</v>
      </c>
      <c r="Q53" s="9">
        <v>0</v>
      </c>
      <c r="R53" s="25">
        <f t="shared" si="15"/>
        <v>0</v>
      </c>
      <c r="S53" s="9">
        <v>0</v>
      </c>
      <c r="T53" s="10">
        <v>0</v>
      </c>
    </row>
    <row r="54" spans="1:20" s="6" customFormat="1" ht="16.5" x14ac:dyDescent="0.25">
      <c r="A54" s="92" t="s">
        <v>3</v>
      </c>
      <c r="B54" s="93" t="s">
        <v>51</v>
      </c>
      <c r="C54" s="7" t="s">
        <v>51</v>
      </c>
      <c r="D54" s="7" t="s">
        <v>35</v>
      </c>
      <c r="E54" s="7" t="s">
        <v>40</v>
      </c>
      <c r="F54" s="7" t="s">
        <v>44</v>
      </c>
      <c r="G54" s="23" t="s">
        <v>122</v>
      </c>
      <c r="H54" s="7" t="s">
        <v>5</v>
      </c>
      <c r="I54" s="8" t="s">
        <v>6</v>
      </c>
      <c r="J54" s="44">
        <v>561355666</v>
      </c>
      <c r="K54" s="44"/>
      <c r="L54" s="44"/>
      <c r="M54" s="44">
        <f t="shared" si="23"/>
        <v>561355666</v>
      </c>
      <c r="N54" s="9">
        <v>0</v>
      </c>
      <c r="O54" s="44">
        <v>0</v>
      </c>
      <c r="P54" s="27">
        <f t="shared" si="22"/>
        <v>561355666</v>
      </c>
      <c r="Q54" s="9">
        <v>0</v>
      </c>
      <c r="R54" s="25">
        <f t="shared" si="15"/>
        <v>0</v>
      </c>
      <c r="S54" s="9">
        <v>0</v>
      </c>
      <c r="T54" s="10">
        <v>0</v>
      </c>
    </row>
    <row r="55" spans="1:20" s="6" customFormat="1" ht="24.75" x14ac:dyDescent="0.25">
      <c r="A55" s="92" t="s">
        <v>3</v>
      </c>
      <c r="B55" s="93" t="s">
        <v>51</v>
      </c>
      <c r="C55" s="7" t="s">
        <v>51</v>
      </c>
      <c r="D55" s="7" t="s">
        <v>35</v>
      </c>
      <c r="E55" s="7" t="s">
        <v>40</v>
      </c>
      <c r="F55" s="7" t="s">
        <v>45</v>
      </c>
      <c r="G55" s="23" t="s">
        <v>123</v>
      </c>
      <c r="H55" s="7" t="s">
        <v>5</v>
      </c>
      <c r="I55" s="63" t="s">
        <v>6</v>
      </c>
      <c r="J55" s="44">
        <v>6500000</v>
      </c>
      <c r="K55" s="44"/>
      <c r="L55" s="44"/>
      <c r="M55" s="44">
        <f t="shared" si="23"/>
        <v>6500000</v>
      </c>
      <c r="N55" s="9">
        <v>0</v>
      </c>
      <c r="O55" s="44">
        <v>0</v>
      </c>
      <c r="P55" s="27">
        <f t="shared" si="22"/>
        <v>6500000</v>
      </c>
      <c r="Q55" s="9">
        <v>0</v>
      </c>
      <c r="R55" s="25">
        <f t="shared" si="15"/>
        <v>0</v>
      </c>
      <c r="S55" s="9">
        <v>0</v>
      </c>
      <c r="T55" s="10">
        <v>0</v>
      </c>
    </row>
    <row r="56" spans="1:20" s="6" customFormat="1" ht="16.5" x14ac:dyDescent="0.25">
      <c r="A56" s="92" t="s">
        <v>3</v>
      </c>
      <c r="B56" s="93" t="s">
        <v>51</v>
      </c>
      <c r="C56" s="7" t="s">
        <v>51</v>
      </c>
      <c r="D56" s="7" t="s">
        <v>35</v>
      </c>
      <c r="E56" s="7" t="s">
        <v>40</v>
      </c>
      <c r="F56" s="7" t="s">
        <v>46</v>
      </c>
      <c r="G56" s="23" t="s">
        <v>124</v>
      </c>
      <c r="H56" s="7" t="s">
        <v>5</v>
      </c>
      <c r="I56" s="8" t="s">
        <v>6</v>
      </c>
      <c r="J56" s="44">
        <v>160736353</v>
      </c>
      <c r="K56" s="44"/>
      <c r="L56" s="44"/>
      <c r="M56" s="44">
        <f t="shared" si="23"/>
        <v>160736353</v>
      </c>
      <c r="N56" s="9">
        <v>0</v>
      </c>
      <c r="O56" s="44">
        <v>0</v>
      </c>
      <c r="P56" s="27">
        <f t="shared" si="22"/>
        <v>160736353</v>
      </c>
      <c r="Q56" s="9">
        <v>0</v>
      </c>
      <c r="R56" s="25">
        <f t="shared" si="15"/>
        <v>0</v>
      </c>
      <c r="S56" s="9">
        <v>0</v>
      </c>
      <c r="T56" s="10">
        <v>0</v>
      </c>
    </row>
    <row r="57" spans="1:20" s="6" customFormat="1" x14ac:dyDescent="0.25">
      <c r="A57" s="92" t="s">
        <v>3</v>
      </c>
      <c r="B57" s="93" t="s">
        <v>51</v>
      </c>
      <c r="C57" s="7" t="s">
        <v>51</v>
      </c>
      <c r="D57" s="7" t="s">
        <v>35</v>
      </c>
      <c r="E57" s="7" t="s">
        <v>41</v>
      </c>
      <c r="F57" s="7" t="s">
        <v>36</v>
      </c>
      <c r="G57" s="23" t="s">
        <v>125</v>
      </c>
      <c r="H57" s="7" t="s">
        <v>5</v>
      </c>
      <c r="I57" s="8" t="s">
        <v>6</v>
      </c>
      <c r="J57" s="44">
        <v>3500000</v>
      </c>
      <c r="K57" s="44"/>
      <c r="L57" s="44"/>
      <c r="M57" s="44">
        <f t="shared" si="23"/>
        <v>3500000</v>
      </c>
      <c r="N57" s="9">
        <v>0</v>
      </c>
      <c r="O57" s="44">
        <v>0</v>
      </c>
      <c r="P57" s="27">
        <f t="shared" si="22"/>
        <v>3500000</v>
      </c>
      <c r="Q57" s="9">
        <v>0</v>
      </c>
      <c r="R57" s="25">
        <f t="shared" si="15"/>
        <v>0</v>
      </c>
      <c r="S57" s="9">
        <v>0</v>
      </c>
      <c r="T57" s="10">
        <v>0</v>
      </c>
    </row>
    <row r="58" spans="1:20" s="6" customFormat="1" ht="24.75" x14ac:dyDescent="0.25">
      <c r="A58" s="92" t="s">
        <v>3</v>
      </c>
      <c r="B58" s="93" t="s">
        <v>51</v>
      </c>
      <c r="C58" s="7" t="s">
        <v>51</v>
      </c>
      <c r="D58" s="7" t="s">
        <v>35</v>
      </c>
      <c r="E58" s="7" t="s">
        <v>41</v>
      </c>
      <c r="F58" s="7" t="s">
        <v>38</v>
      </c>
      <c r="G58" s="23" t="s">
        <v>126</v>
      </c>
      <c r="H58" s="7" t="s">
        <v>5</v>
      </c>
      <c r="I58" s="8" t="s">
        <v>6</v>
      </c>
      <c r="J58" s="44">
        <v>64604261</v>
      </c>
      <c r="K58" s="44">
        <v>2300000</v>
      </c>
      <c r="L58" s="44"/>
      <c r="M58" s="44">
        <f t="shared" si="23"/>
        <v>66904261</v>
      </c>
      <c r="N58" s="9">
        <v>0</v>
      </c>
      <c r="O58" s="44">
        <v>6300000</v>
      </c>
      <c r="P58" s="27">
        <f t="shared" si="22"/>
        <v>60604261</v>
      </c>
      <c r="Q58" s="9">
        <v>0</v>
      </c>
      <c r="R58" s="25">
        <f t="shared" si="15"/>
        <v>0</v>
      </c>
      <c r="S58" s="9">
        <v>0</v>
      </c>
      <c r="T58" s="10">
        <v>0</v>
      </c>
    </row>
    <row r="59" spans="1:20" s="6" customFormat="1" ht="16.5" x14ac:dyDescent="0.25">
      <c r="A59" s="92" t="s">
        <v>3</v>
      </c>
      <c r="B59" s="93" t="s">
        <v>51</v>
      </c>
      <c r="C59" s="7" t="s">
        <v>51</v>
      </c>
      <c r="D59" s="7" t="s">
        <v>35</v>
      </c>
      <c r="E59" s="7" t="s">
        <v>41</v>
      </c>
      <c r="F59" s="7" t="s">
        <v>43</v>
      </c>
      <c r="G59" s="23" t="s">
        <v>127</v>
      </c>
      <c r="H59" s="7" t="s">
        <v>5</v>
      </c>
      <c r="I59" s="8" t="s">
        <v>6</v>
      </c>
      <c r="J59" s="44">
        <v>5907296</v>
      </c>
      <c r="K59" s="44"/>
      <c r="L59" s="44"/>
      <c r="M59" s="44">
        <f t="shared" si="23"/>
        <v>5907296</v>
      </c>
      <c r="N59" s="9">
        <v>0</v>
      </c>
      <c r="O59" s="44">
        <v>0</v>
      </c>
      <c r="P59" s="27">
        <f t="shared" si="22"/>
        <v>5907296</v>
      </c>
      <c r="Q59" s="9">
        <v>0</v>
      </c>
      <c r="R59" s="25">
        <f t="shared" si="15"/>
        <v>0</v>
      </c>
      <c r="S59" s="9">
        <v>0</v>
      </c>
      <c r="T59" s="10">
        <v>0</v>
      </c>
    </row>
    <row r="60" spans="1:20" s="6" customFormat="1" ht="16.5" x14ac:dyDescent="0.25">
      <c r="A60" s="92" t="s">
        <v>3</v>
      </c>
      <c r="B60" s="93" t="s">
        <v>51</v>
      </c>
      <c r="C60" s="7" t="s">
        <v>51</v>
      </c>
      <c r="D60" s="7" t="s">
        <v>35</v>
      </c>
      <c r="E60" s="7" t="s">
        <v>41</v>
      </c>
      <c r="F60" s="7" t="s">
        <v>44</v>
      </c>
      <c r="G60" s="23" t="s">
        <v>128</v>
      </c>
      <c r="H60" s="7" t="s">
        <v>5</v>
      </c>
      <c r="I60" s="8" t="s">
        <v>6</v>
      </c>
      <c r="J60" s="44">
        <v>19400000</v>
      </c>
      <c r="K60" s="44"/>
      <c r="L60" s="44"/>
      <c r="M60" s="44">
        <f t="shared" si="23"/>
        <v>19400000</v>
      </c>
      <c r="N60" s="9">
        <v>0</v>
      </c>
      <c r="O60" s="44">
        <v>0</v>
      </c>
      <c r="P60" s="27">
        <f t="shared" si="22"/>
        <v>19400000</v>
      </c>
      <c r="Q60" s="9">
        <v>0</v>
      </c>
      <c r="R60" s="25">
        <f t="shared" si="15"/>
        <v>0</v>
      </c>
      <c r="S60" s="9">
        <v>0</v>
      </c>
      <c r="T60" s="10">
        <v>0</v>
      </c>
    </row>
    <row r="61" spans="1:20" s="6" customFormat="1" ht="16.5" x14ac:dyDescent="0.25">
      <c r="A61" s="92" t="s">
        <v>3</v>
      </c>
      <c r="B61" s="93" t="s">
        <v>51</v>
      </c>
      <c r="C61" s="7" t="s">
        <v>51</v>
      </c>
      <c r="D61" s="7" t="s">
        <v>35</v>
      </c>
      <c r="E61" s="7" t="s">
        <v>41</v>
      </c>
      <c r="F61" s="7" t="s">
        <v>45</v>
      </c>
      <c r="G61" s="23" t="s">
        <v>129</v>
      </c>
      <c r="H61" s="7" t="s">
        <v>5</v>
      </c>
      <c r="I61" s="8" t="s">
        <v>6</v>
      </c>
      <c r="J61" s="44">
        <v>1920000</v>
      </c>
      <c r="K61" s="44"/>
      <c r="L61" s="44"/>
      <c r="M61" s="44">
        <f t="shared" si="23"/>
        <v>1920000</v>
      </c>
      <c r="N61" s="9">
        <v>0</v>
      </c>
      <c r="O61" s="44">
        <v>0</v>
      </c>
      <c r="P61" s="27">
        <f t="shared" si="22"/>
        <v>1920000</v>
      </c>
      <c r="Q61" s="9">
        <v>0</v>
      </c>
      <c r="R61" s="25">
        <f t="shared" si="15"/>
        <v>0</v>
      </c>
      <c r="S61" s="9">
        <v>0</v>
      </c>
      <c r="T61" s="10">
        <v>0</v>
      </c>
    </row>
    <row r="62" spans="1:20" s="6" customFormat="1" ht="24.75" x14ac:dyDescent="0.25">
      <c r="A62" s="92" t="s">
        <v>3</v>
      </c>
      <c r="B62" s="93" t="s">
        <v>51</v>
      </c>
      <c r="C62" s="7" t="s">
        <v>35</v>
      </c>
      <c r="D62" s="7" t="s">
        <v>35</v>
      </c>
      <c r="E62" s="7" t="s">
        <v>41</v>
      </c>
      <c r="F62" s="7" t="s">
        <v>46</v>
      </c>
      <c r="G62" s="23" t="s">
        <v>130</v>
      </c>
      <c r="H62" s="7" t="s">
        <v>5</v>
      </c>
      <c r="I62" s="8" t="s">
        <v>6</v>
      </c>
      <c r="J62" s="44">
        <v>10633300</v>
      </c>
      <c r="K62" s="44"/>
      <c r="L62" s="44"/>
      <c r="M62" s="44">
        <f t="shared" si="23"/>
        <v>10633300</v>
      </c>
      <c r="N62" s="9">
        <v>0</v>
      </c>
      <c r="O62" s="44">
        <v>0</v>
      </c>
      <c r="P62" s="27">
        <f t="shared" si="22"/>
        <v>10633300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x14ac:dyDescent="0.25">
      <c r="A63" s="92" t="s">
        <v>3</v>
      </c>
      <c r="B63" s="93" t="s">
        <v>51</v>
      </c>
      <c r="C63" s="7" t="s">
        <v>51</v>
      </c>
      <c r="D63" s="7" t="s">
        <v>51</v>
      </c>
      <c r="E63" s="7" t="s">
        <v>43</v>
      </c>
      <c r="F63" s="7" t="s">
        <v>41</v>
      </c>
      <c r="G63" s="23" t="s">
        <v>131</v>
      </c>
      <c r="H63" s="7" t="s">
        <v>5</v>
      </c>
      <c r="I63" s="8" t="s">
        <v>6</v>
      </c>
      <c r="J63" s="44">
        <v>7000000</v>
      </c>
      <c r="K63" s="44">
        <v>9264292.6400000006</v>
      </c>
      <c r="L63" s="44">
        <v>3000000</v>
      </c>
      <c r="M63" s="44">
        <f t="shared" si="23"/>
        <v>13264292.640000001</v>
      </c>
      <c r="N63" s="9">
        <v>0</v>
      </c>
      <c r="O63" s="44">
        <v>9264292.6400000006</v>
      </c>
      <c r="P63" s="27">
        <f t="shared" si="22"/>
        <v>4000000</v>
      </c>
      <c r="Q63" s="9">
        <v>9264292.6400000006</v>
      </c>
      <c r="R63" s="25">
        <f t="shared" si="15"/>
        <v>0.69843849886592979</v>
      </c>
      <c r="S63" s="9">
        <v>0</v>
      </c>
      <c r="T63" s="10">
        <v>0</v>
      </c>
    </row>
    <row r="64" spans="1:20" s="6" customFormat="1" ht="16.5" x14ac:dyDescent="0.25">
      <c r="A64" s="92" t="s">
        <v>3</v>
      </c>
      <c r="B64" s="93" t="s">
        <v>51</v>
      </c>
      <c r="C64" s="7" t="s">
        <v>51</v>
      </c>
      <c r="D64" s="7" t="s">
        <v>51</v>
      </c>
      <c r="E64" s="7" t="s">
        <v>44</v>
      </c>
      <c r="F64" s="7" t="s">
        <v>41</v>
      </c>
      <c r="G64" s="23" t="s">
        <v>132</v>
      </c>
      <c r="H64" s="7" t="s">
        <v>5</v>
      </c>
      <c r="I64" s="8" t="s">
        <v>6</v>
      </c>
      <c r="J64" s="44">
        <v>1098853351</v>
      </c>
      <c r="K64" s="44"/>
      <c r="L64" s="44"/>
      <c r="M64" s="44">
        <f t="shared" si="23"/>
        <v>1098853351</v>
      </c>
      <c r="N64" s="9">
        <v>0</v>
      </c>
      <c r="O64" s="44">
        <v>297693350</v>
      </c>
      <c r="P64" s="27">
        <f t="shared" si="22"/>
        <v>801160001</v>
      </c>
      <c r="Q64" s="9">
        <v>115405030</v>
      </c>
      <c r="R64" s="25">
        <f t="shared" si="15"/>
        <v>0.10502314061742347</v>
      </c>
      <c r="S64" s="9">
        <v>14150090</v>
      </c>
      <c r="T64" s="10">
        <v>12994790</v>
      </c>
    </row>
    <row r="65" spans="1:20" s="6" customFormat="1" ht="16.5" x14ac:dyDescent="0.25">
      <c r="A65" s="92" t="s">
        <v>3</v>
      </c>
      <c r="B65" s="93" t="s">
        <v>51</v>
      </c>
      <c r="C65" s="7" t="s">
        <v>51</v>
      </c>
      <c r="D65" s="7" t="s">
        <v>51</v>
      </c>
      <c r="E65" s="7" t="s">
        <v>44</v>
      </c>
      <c r="F65" s="7" t="s">
        <v>43</v>
      </c>
      <c r="G65" s="23" t="s">
        <v>133</v>
      </c>
      <c r="H65" s="7" t="s">
        <v>5</v>
      </c>
      <c r="I65" s="8" t="s">
        <v>6</v>
      </c>
      <c r="J65" s="44">
        <v>221300000</v>
      </c>
      <c r="K65" s="44"/>
      <c r="L65" s="44"/>
      <c r="M65" s="44">
        <f t="shared" si="23"/>
        <v>221300000</v>
      </c>
      <c r="N65" s="9">
        <v>0</v>
      </c>
      <c r="O65" s="44">
        <v>221300000</v>
      </c>
      <c r="P65" s="27">
        <f t="shared" si="22"/>
        <v>0</v>
      </c>
      <c r="Q65" s="9">
        <v>221300000</v>
      </c>
      <c r="R65" s="25">
        <f t="shared" si="15"/>
        <v>1</v>
      </c>
      <c r="S65" s="9">
        <v>0</v>
      </c>
      <c r="T65" s="10">
        <v>0</v>
      </c>
    </row>
    <row r="66" spans="1:20" s="6" customFormat="1" ht="24.75" x14ac:dyDescent="0.25">
      <c r="A66" s="92" t="s">
        <v>3</v>
      </c>
      <c r="B66" s="93" t="s">
        <v>51</v>
      </c>
      <c r="C66" s="7" t="s">
        <v>51</v>
      </c>
      <c r="D66" s="7" t="s">
        <v>51</v>
      </c>
      <c r="E66" s="7" t="s">
        <v>44</v>
      </c>
      <c r="F66" s="65" t="s">
        <v>44</v>
      </c>
      <c r="G66" s="23" t="s">
        <v>246</v>
      </c>
      <c r="H66" s="7" t="s">
        <v>5</v>
      </c>
      <c r="I66" s="8" t="s">
        <v>6</v>
      </c>
      <c r="J66" s="44">
        <v>221300000</v>
      </c>
      <c r="K66" s="44"/>
      <c r="L66" s="44"/>
      <c r="M66" s="44">
        <v>0</v>
      </c>
      <c r="N66" s="9">
        <v>0</v>
      </c>
      <c r="O66" s="44">
        <v>0</v>
      </c>
      <c r="P66" s="27">
        <f t="shared" ref="P66" si="24">+M66-O66-N66</f>
        <v>0</v>
      </c>
      <c r="Q66" s="9">
        <v>0</v>
      </c>
      <c r="R66" s="25">
        <f t="shared" ref="R66" si="25">IF(Q66&gt;1,Q66/(M66-N66),0)</f>
        <v>0</v>
      </c>
      <c r="S66" s="9">
        <v>0</v>
      </c>
      <c r="T66" s="10">
        <v>0</v>
      </c>
    </row>
    <row r="67" spans="1:20" s="6" customFormat="1" ht="16.5" x14ac:dyDescent="0.25">
      <c r="A67" s="92" t="s">
        <v>3</v>
      </c>
      <c r="B67" s="93" t="s">
        <v>51</v>
      </c>
      <c r="C67" s="7" t="s">
        <v>51</v>
      </c>
      <c r="D67" s="7" t="s">
        <v>51</v>
      </c>
      <c r="E67" s="7" t="s">
        <v>44</v>
      </c>
      <c r="F67" s="7" t="s">
        <v>46</v>
      </c>
      <c r="G67" s="23" t="s">
        <v>134</v>
      </c>
      <c r="H67" s="7" t="s">
        <v>5</v>
      </c>
      <c r="I67" s="8" t="s">
        <v>6</v>
      </c>
      <c r="J67" s="44">
        <v>203606672</v>
      </c>
      <c r="K67" s="44"/>
      <c r="L67" s="44"/>
      <c r="M67" s="44">
        <f t="shared" si="23"/>
        <v>203606672</v>
      </c>
      <c r="N67" s="9">
        <v>0</v>
      </c>
      <c r="O67" s="44">
        <v>202620000</v>
      </c>
      <c r="P67" s="27">
        <f t="shared" si="22"/>
        <v>986672</v>
      </c>
      <c r="Q67" s="9">
        <v>202620000</v>
      </c>
      <c r="R67" s="25">
        <f t="shared" si="15"/>
        <v>0.99515402913711981</v>
      </c>
      <c r="S67" s="9">
        <v>0</v>
      </c>
      <c r="T67" s="10">
        <v>0</v>
      </c>
    </row>
    <row r="68" spans="1:20" s="6" customFormat="1" ht="24.75" x14ac:dyDescent="0.25">
      <c r="A68" s="92" t="s">
        <v>3</v>
      </c>
      <c r="B68" s="93" t="s">
        <v>51</v>
      </c>
      <c r="C68" s="7" t="s">
        <v>51</v>
      </c>
      <c r="D68" s="7" t="s">
        <v>51</v>
      </c>
      <c r="E68" s="7" t="s">
        <v>44</v>
      </c>
      <c r="F68" s="7" t="s">
        <v>47</v>
      </c>
      <c r="G68" s="23" t="s">
        <v>135</v>
      </c>
      <c r="H68" s="7" t="s">
        <v>5</v>
      </c>
      <c r="I68" s="8" t="s">
        <v>6</v>
      </c>
      <c r="J68" s="44">
        <v>4586946857</v>
      </c>
      <c r="K68" s="44"/>
      <c r="L68" s="44">
        <f>10875072+34275216.2+9264292.64+95440714+16609104</f>
        <v>166464398.84</v>
      </c>
      <c r="M68" s="44">
        <f t="shared" si="23"/>
        <v>4420482458.1599998</v>
      </c>
      <c r="N68" s="9">
        <v>0</v>
      </c>
      <c r="O68" s="44">
        <v>906928476.38</v>
      </c>
      <c r="P68" s="27">
        <f t="shared" si="22"/>
        <v>3513553981.7799997</v>
      </c>
      <c r="Q68" s="9">
        <v>906928476.38</v>
      </c>
      <c r="R68" s="25">
        <f t="shared" si="15"/>
        <v>0.2051650436268225</v>
      </c>
      <c r="S68" s="9">
        <v>887491722.38</v>
      </c>
      <c r="T68" s="10">
        <v>825126752.52999997</v>
      </c>
    </row>
    <row r="69" spans="1:20" s="6" customFormat="1" ht="24.75" x14ac:dyDescent="0.25">
      <c r="A69" s="92" t="s">
        <v>3</v>
      </c>
      <c r="B69" s="93" t="s">
        <v>51</v>
      </c>
      <c r="C69" s="7" t="s">
        <v>51</v>
      </c>
      <c r="D69" s="7" t="s">
        <v>51</v>
      </c>
      <c r="E69" s="7" t="s">
        <v>44</v>
      </c>
      <c r="F69" s="7" t="s">
        <v>47</v>
      </c>
      <c r="G69" s="23" t="s">
        <v>135</v>
      </c>
      <c r="H69" s="7" t="s">
        <v>8</v>
      </c>
      <c r="I69" s="8" t="s">
        <v>9</v>
      </c>
      <c r="J69" s="44">
        <v>786000000</v>
      </c>
      <c r="K69" s="44"/>
      <c r="L69" s="44"/>
      <c r="M69" s="44">
        <f t="shared" si="23"/>
        <v>786000000</v>
      </c>
      <c r="N69" s="9">
        <v>0</v>
      </c>
      <c r="O69" s="44">
        <v>0</v>
      </c>
      <c r="P69" s="27">
        <f t="shared" si="22"/>
        <v>786000000</v>
      </c>
      <c r="Q69" s="9">
        <v>0</v>
      </c>
      <c r="R69" s="25">
        <f t="shared" si="15"/>
        <v>0</v>
      </c>
      <c r="S69" s="9">
        <v>0</v>
      </c>
      <c r="T69" s="10">
        <v>0</v>
      </c>
    </row>
    <row r="70" spans="1:20" s="6" customFormat="1" ht="24.75" x14ac:dyDescent="0.25">
      <c r="A70" s="92" t="s">
        <v>3</v>
      </c>
      <c r="B70" s="93" t="s">
        <v>51</v>
      </c>
      <c r="C70" s="7" t="s">
        <v>51</v>
      </c>
      <c r="D70" s="7" t="s">
        <v>51</v>
      </c>
      <c r="E70" s="7" t="s">
        <v>44</v>
      </c>
      <c r="F70" s="7" t="s">
        <v>47</v>
      </c>
      <c r="G70" s="23" t="s">
        <v>135</v>
      </c>
      <c r="H70" s="7" t="s">
        <v>8</v>
      </c>
      <c r="I70" s="8">
        <v>21</v>
      </c>
      <c r="J70" s="44">
        <v>391600000</v>
      </c>
      <c r="K70" s="44"/>
      <c r="L70" s="44"/>
      <c r="M70" s="44">
        <f t="shared" si="23"/>
        <v>391600000</v>
      </c>
      <c r="N70" s="9">
        <v>0</v>
      </c>
      <c r="O70" s="44">
        <v>0</v>
      </c>
      <c r="P70" s="27">
        <f t="shared" si="22"/>
        <v>391600000</v>
      </c>
      <c r="Q70" s="9">
        <v>0</v>
      </c>
      <c r="R70" s="25">
        <f t="shared" si="15"/>
        <v>0</v>
      </c>
      <c r="S70" s="9">
        <v>0</v>
      </c>
      <c r="T70" s="10">
        <v>0</v>
      </c>
    </row>
    <row r="71" spans="1:20" s="6" customFormat="1" ht="16.5" x14ac:dyDescent="0.25">
      <c r="A71" s="92" t="s">
        <v>3</v>
      </c>
      <c r="B71" s="93" t="s">
        <v>51</v>
      </c>
      <c r="C71" s="7" t="s">
        <v>51</v>
      </c>
      <c r="D71" s="7" t="s">
        <v>51</v>
      </c>
      <c r="E71" s="7" t="s">
        <v>45</v>
      </c>
      <c r="F71" s="7" t="s">
        <v>36</v>
      </c>
      <c r="G71" s="23" t="s">
        <v>136</v>
      </c>
      <c r="H71" s="7" t="s">
        <v>5</v>
      </c>
      <c r="I71" s="8" t="s">
        <v>6</v>
      </c>
      <c r="J71" s="44">
        <v>5015000000</v>
      </c>
      <c r="K71" s="44"/>
      <c r="L71" s="44"/>
      <c r="M71" s="44">
        <f t="shared" si="23"/>
        <v>5015000000</v>
      </c>
      <c r="N71" s="9">
        <v>0</v>
      </c>
      <c r="O71" s="44">
        <v>4743067334</v>
      </c>
      <c r="P71" s="27">
        <f t="shared" si="22"/>
        <v>271932666</v>
      </c>
      <c r="Q71" s="9">
        <v>4743067334</v>
      </c>
      <c r="R71" s="25">
        <f t="shared" si="15"/>
        <v>0.94577613838484542</v>
      </c>
      <c r="S71" s="9">
        <v>4590825755</v>
      </c>
      <c r="T71" s="10">
        <v>4590825755</v>
      </c>
    </row>
    <row r="72" spans="1:20" s="6" customFormat="1" x14ac:dyDescent="0.25">
      <c r="A72" s="92" t="s">
        <v>3</v>
      </c>
      <c r="B72" s="93" t="s">
        <v>51</v>
      </c>
      <c r="C72" s="7" t="s">
        <v>51</v>
      </c>
      <c r="D72" s="7" t="s">
        <v>51</v>
      </c>
      <c r="E72" s="7" t="s">
        <v>45</v>
      </c>
      <c r="F72" s="65" t="s">
        <v>38</v>
      </c>
      <c r="G72" s="23" t="s">
        <v>137</v>
      </c>
      <c r="H72" s="7" t="s">
        <v>5</v>
      </c>
      <c r="I72" s="8" t="s">
        <v>6</v>
      </c>
      <c r="J72" s="44">
        <v>2172141060</v>
      </c>
      <c r="K72" s="44"/>
      <c r="L72" s="44">
        <v>4299972</v>
      </c>
      <c r="M72" s="44">
        <f t="shared" si="23"/>
        <v>2167841088</v>
      </c>
      <c r="N72" s="9">
        <v>0</v>
      </c>
      <c r="O72" s="44">
        <v>2163108749</v>
      </c>
      <c r="P72" s="27">
        <f t="shared" si="22"/>
        <v>4732339</v>
      </c>
      <c r="Q72" s="9">
        <v>2060852040</v>
      </c>
      <c r="R72" s="25">
        <f t="shared" si="15"/>
        <v>0.95064719061178715</v>
      </c>
      <c r="S72" s="9">
        <v>146227165</v>
      </c>
      <c r="T72" s="10">
        <v>146227165</v>
      </c>
    </row>
    <row r="73" spans="1:20" s="6" customFormat="1" ht="16.5" x14ac:dyDescent="0.25">
      <c r="A73" s="92" t="s">
        <v>3</v>
      </c>
      <c r="B73" s="93" t="s">
        <v>51</v>
      </c>
      <c r="C73" s="7" t="s">
        <v>51</v>
      </c>
      <c r="D73" s="7" t="s">
        <v>51</v>
      </c>
      <c r="E73" s="65" t="s">
        <v>45</v>
      </c>
      <c r="F73" s="65" t="s">
        <v>40</v>
      </c>
      <c r="G73" s="23" t="s">
        <v>161</v>
      </c>
      <c r="H73" s="7" t="s">
        <v>5</v>
      </c>
      <c r="I73" s="8" t="s">
        <v>6</v>
      </c>
      <c r="J73" s="44">
        <v>90000000</v>
      </c>
      <c r="K73" s="44"/>
      <c r="L73" s="44"/>
      <c r="M73" s="44">
        <f t="shared" si="23"/>
        <v>90000000</v>
      </c>
      <c r="N73" s="9">
        <v>0</v>
      </c>
      <c r="O73" s="44">
        <v>0</v>
      </c>
      <c r="P73" s="27">
        <f t="shared" si="22"/>
        <v>90000000</v>
      </c>
      <c r="Q73" s="9">
        <v>0</v>
      </c>
      <c r="R73" s="25">
        <f t="shared" si="15"/>
        <v>0</v>
      </c>
      <c r="S73" s="9">
        <v>0</v>
      </c>
      <c r="T73" s="10">
        <v>0</v>
      </c>
    </row>
    <row r="74" spans="1:20" s="6" customFormat="1" ht="16.5" x14ac:dyDescent="0.25">
      <c r="A74" s="92" t="s">
        <v>3</v>
      </c>
      <c r="B74" s="93" t="s">
        <v>51</v>
      </c>
      <c r="C74" s="7" t="s">
        <v>51</v>
      </c>
      <c r="D74" s="7" t="s">
        <v>51</v>
      </c>
      <c r="E74" s="7" t="s">
        <v>46</v>
      </c>
      <c r="F74" s="7" t="s">
        <v>38</v>
      </c>
      <c r="G74" s="23" t="s">
        <v>138</v>
      </c>
      <c r="H74" s="7" t="s">
        <v>5</v>
      </c>
      <c r="I74" s="8" t="s">
        <v>6</v>
      </c>
      <c r="J74" s="44">
        <v>40070000</v>
      </c>
      <c r="K74" s="44"/>
      <c r="L74" s="44"/>
      <c r="M74" s="44">
        <f t="shared" si="23"/>
        <v>40070000</v>
      </c>
      <c r="N74" s="9"/>
      <c r="O74" s="44">
        <v>0</v>
      </c>
      <c r="P74" s="27">
        <f t="shared" si="22"/>
        <v>40070000</v>
      </c>
      <c r="Q74" s="9">
        <v>0</v>
      </c>
      <c r="R74" s="25"/>
      <c r="S74" s="9">
        <v>0</v>
      </c>
      <c r="T74" s="10">
        <v>0</v>
      </c>
    </row>
    <row r="75" spans="1:20" s="6" customFormat="1" ht="41.25" x14ac:dyDescent="0.25">
      <c r="A75" s="92" t="s">
        <v>3</v>
      </c>
      <c r="B75" s="93" t="s">
        <v>51</v>
      </c>
      <c r="C75" s="7" t="s">
        <v>51</v>
      </c>
      <c r="D75" s="7" t="s">
        <v>51</v>
      </c>
      <c r="E75" s="7" t="s">
        <v>46</v>
      </c>
      <c r="F75" s="7" t="s">
        <v>40</v>
      </c>
      <c r="G75" s="23" t="s">
        <v>153</v>
      </c>
      <c r="H75" s="7" t="s">
        <v>5</v>
      </c>
      <c r="I75" s="8" t="s">
        <v>6</v>
      </c>
      <c r="J75" s="44">
        <v>4249370800</v>
      </c>
      <c r="K75" s="44">
        <v>19275523.649999999</v>
      </c>
      <c r="L75" s="44"/>
      <c r="M75" s="44">
        <f t="shared" si="23"/>
        <v>4268646323.6500001</v>
      </c>
      <c r="N75" s="9">
        <v>0</v>
      </c>
      <c r="O75" s="44">
        <v>419790133</v>
      </c>
      <c r="P75" s="27">
        <f t="shared" si="22"/>
        <v>3848856190.6500001</v>
      </c>
      <c r="Q75" s="9">
        <v>419545333</v>
      </c>
      <c r="R75" s="25">
        <f t="shared" ref="R75:R86" si="26">IF(Q75&gt;1,Q75/(M75-N75),0)</f>
        <v>9.8285334785304615E-2</v>
      </c>
      <c r="S75" s="9">
        <v>600000</v>
      </c>
      <c r="T75" s="10">
        <v>600000</v>
      </c>
    </row>
    <row r="76" spans="1:20" s="6" customFormat="1" ht="33" x14ac:dyDescent="0.25">
      <c r="A76" s="92" t="s">
        <v>3</v>
      </c>
      <c r="B76" s="93" t="s">
        <v>51</v>
      </c>
      <c r="C76" s="7" t="s">
        <v>51</v>
      </c>
      <c r="D76" s="7" t="s">
        <v>51</v>
      </c>
      <c r="E76" s="7" t="s">
        <v>46</v>
      </c>
      <c r="F76" s="7" t="s">
        <v>41</v>
      </c>
      <c r="G76" s="23" t="s">
        <v>139</v>
      </c>
      <c r="H76" s="7" t="s">
        <v>5</v>
      </c>
      <c r="I76" s="8" t="s">
        <v>6</v>
      </c>
      <c r="J76" s="44">
        <v>771516577</v>
      </c>
      <c r="K76" s="44"/>
      <c r="L76" s="44"/>
      <c r="M76" s="44">
        <f t="shared" si="23"/>
        <v>771516577</v>
      </c>
      <c r="N76" s="9">
        <v>0</v>
      </c>
      <c r="O76" s="44">
        <v>45884539.770000003</v>
      </c>
      <c r="P76" s="27">
        <f t="shared" si="22"/>
        <v>725632037.23000002</v>
      </c>
      <c r="Q76" s="9">
        <v>45884539.770000003</v>
      </c>
      <c r="R76" s="25">
        <f t="shared" si="26"/>
        <v>5.9473174184305318E-2</v>
      </c>
      <c r="S76" s="9">
        <v>45884539.770000003</v>
      </c>
      <c r="T76" s="10">
        <v>38765548.770000003</v>
      </c>
    </row>
    <row r="77" spans="1:20" s="6" customFormat="1" x14ac:dyDescent="0.25">
      <c r="A77" s="92" t="s">
        <v>3</v>
      </c>
      <c r="B77" s="93" t="s">
        <v>51</v>
      </c>
      <c r="C77" s="7" t="s">
        <v>51</v>
      </c>
      <c r="D77" s="7" t="s">
        <v>51</v>
      </c>
      <c r="E77" s="7" t="s">
        <v>46</v>
      </c>
      <c r="F77" s="7" t="s">
        <v>43</v>
      </c>
      <c r="G77" s="23" t="s">
        <v>140</v>
      </c>
      <c r="H77" s="7" t="s">
        <v>5</v>
      </c>
      <c r="I77" s="8" t="s">
        <v>6</v>
      </c>
      <c r="J77" s="44">
        <v>15465032889</v>
      </c>
      <c r="K77" s="44"/>
      <c r="L77" s="44"/>
      <c r="M77" s="44">
        <f t="shared" si="23"/>
        <v>15465032889</v>
      </c>
      <c r="N77" s="9">
        <v>0</v>
      </c>
      <c r="O77" s="44">
        <v>14571434977.84</v>
      </c>
      <c r="P77" s="27">
        <f t="shared" si="22"/>
        <v>893597911.15999985</v>
      </c>
      <c r="Q77" s="9">
        <v>11224502839.84</v>
      </c>
      <c r="R77" s="25">
        <f t="shared" si="26"/>
        <v>0.72579883407967316</v>
      </c>
      <c r="S77" s="9">
        <v>968359374</v>
      </c>
      <c r="T77" s="10">
        <v>638290524</v>
      </c>
    </row>
    <row r="78" spans="1:20" s="6" customFormat="1" ht="33" x14ac:dyDescent="0.25">
      <c r="A78" s="92" t="s">
        <v>3</v>
      </c>
      <c r="B78" s="93" t="s">
        <v>51</v>
      </c>
      <c r="C78" s="7" t="s">
        <v>51</v>
      </c>
      <c r="D78" s="7" t="s">
        <v>51</v>
      </c>
      <c r="E78" s="7" t="s">
        <v>46</v>
      </c>
      <c r="F78" s="7" t="s">
        <v>45</v>
      </c>
      <c r="G78" s="23" t="s">
        <v>141</v>
      </c>
      <c r="H78" s="7" t="s">
        <v>5</v>
      </c>
      <c r="I78" s="63" t="s">
        <v>6</v>
      </c>
      <c r="J78" s="44">
        <v>372795117</v>
      </c>
      <c r="K78" s="44">
        <f>14999692.55+9769956+95440714</f>
        <v>120210362.55</v>
      </c>
      <c r="L78" s="44"/>
      <c r="M78" s="44">
        <f t="shared" si="23"/>
        <v>493005479.55000001</v>
      </c>
      <c r="N78" s="9">
        <v>0</v>
      </c>
      <c r="O78" s="44">
        <v>27769648.550000001</v>
      </c>
      <c r="P78" s="27">
        <f t="shared" si="22"/>
        <v>465235831</v>
      </c>
      <c r="Q78" s="9">
        <v>14999692.550000001</v>
      </c>
      <c r="R78" s="25">
        <f t="shared" si="26"/>
        <v>3.0425001693066882E-2</v>
      </c>
      <c r="S78" s="9">
        <v>0</v>
      </c>
      <c r="T78" s="10">
        <v>0</v>
      </c>
    </row>
    <row r="79" spans="1:20" s="6" customFormat="1" ht="24.75" x14ac:dyDescent="0.25">
      <c r="A79" s="92" t="s">
        <v>3</v>
      </c>
      <c r="B79" s="93" t="s">
        <v>51</v>
      </c>
      <c r="C79" s="7" t="s">
        <v>51</v>
      </c>
      <c r="D79" s="7" t="s">
        <v>51</v>
      </c>
      <c r="E79" s="7" t="s">
        <v>47</v>
      </c>
      <c r="F79" s="7" t="s">
        <v>40</v>
      </c>
      <c r="G79" s="23" t="s">
        <v>142</v>
      </c>
      <c r="H79" s="7" t="s">
        <v>5</v>
      </c>
      <c r="I79" s="8" t="s">
        <v>6</v>
      </c>
      <c r="J79" s="44">
        <v>589530283</v>
      </c>
      <c r="K79" s="44"/>
      <c r="L79" s="44">
        <v>12641984</v>
      </c>
      <c r="M79" s="44">
        <f t="shared" si="23"/>
        <v>576888299</v>
      </c>
      <c r="N79" s="9">
        <v>0</v>
      </c>
      <c r="O79" s="44">
        <v>50000000</v>
      </c>
      <c r="P79" s="27">
        <f t="shared" si="22"/>
        <v>526888299</v>
      </c>
      <c r="Q79" s="9">
        <v>0</v>
      </c>
      <c r="R79" s="25">
        <f t="shared" si="26"/>
        <v>0</v>
      </c>
      <c r="S79" s="9">
        <v>0</v>
      </c>
      <c r="T79" s="10">
        <v>0</v>
      </c>
    </row>
    <row r="80" spans="1:20" s="6" customFormat="1" ht="41.25" x14ac:dyDescent="0.25">
      <c r="A80" s="92" t="s">
        <v>3</v>
      </c>
      <c r="B80" s="93" t="s">
        <v>51</v>
      </c>
      <c r="C80" s="7" t="s">
        <v>51</v>
      </c>
      <c r="D80" s="7" t="s">
        <v>51</v>
      </c>
      <c r="E80" s="7" t="s">
        <v>47</v>
      </c>
      <c r="F80" s="7" t="s">
        <v>41</v>
      </c>
      <c r="G80" s="23" t="s">
        <v>143</v>
      </c>
      <c r="H80" s="7" t="s">
        <v>5</v>
      </c>
      <c r="I80" s="8" t="s">
        <v>6</v>
      </c>
      <c r="J80" s="44">
        <v>641562697</v>
      </c>
      <c r="K80" s="44"/>
      <c r="L80" s="44"/>
      <c r="M80" s="44">
        <f t="shared" si="23"/>
        <v>641562697</v>
      </c>
      <c r="N80" s="9">
        <v>0</v>
      </c>
      <c r="O80" s="44">
        <v>288265698.5</v>
      </c>
      <c r="P80" s="27">
        <f t="shared" si="22"/>
        <v>353296998.5</v>
      </c>
      <c r="Q80" s="9">
        <v>288265698.5</v>
      </c>
      <c r="R80" s="25">
        <f t="shared" si="26"/>
        <v>0.44931804771061995</v>
      </c>
      <c r="S80" s="9">
        <v>63506455.5</v>
      </c>
      <c r="T80" s="10">
        <v>53172186.350000001</v>
      </c>
    </row>
    <row r="81" spans="1:259" s="6" customFormat="1" ht="16.5" x14ac:dyDescent="0.25">
      <c r="A81" s="92" t="s">
        <v>3</v>
      </c>
      <c r="B81" s="93" t="s">
        <v>51</v>
      </c>
      <c r="C81" s="7" t="s">
        <v>51</v>
      </c>
      <c r="D81" s="7" t="s">
        <v>51</v>
      </c>
      <c r="E81" s="7" t="s">
        <v>47</v>
      </c>
      <c r="F81" s="65" t="s">
        <v>44</v>
      </c>
      <c r="G81" s="23" t="s">
        <v>154</v>
      </c>
      <c r="H81" s="7" t="s">
        <v>5</v>
      </c>
      <c r="I81" s="8" t="s">
        <v>6</v>
      </c>
      <c r="J81" s="44">
        <v>697500000</v>
      </c>
      <c r="K81" s="44"/>
      <c r="L81" s="44"/>
      <c r="M81" s="44">
        <f t="shared" si="23"/>
        <v>697500000</v>
      </c>
      <c r="N81" s="9">
        <v>0</v>
      </c>
      <c r="O81" s="44">
        <v>55000000</v>
      </c>
      <c r="P81" s="27">
        <f t="shared" si="22"/>
        <v>642500000</v>
      </c>
      <c r="Q81" s="9">
        <v>0</v>
      </c>
      <c r="R81" s="25">
        <f t="shared" si="26"/>
        <v>0</v>
      </c>
      <c r="S81" s="9">
        <v>0</v>
      </c>
      <c r="T81" s="10">
        <v>0</v>
      </c>
      <c r="BD81" s="6">
        <v>408287880</v>
      </c>
      <c r="BE81" s="6">
        <v>408287880</v>
      </c>
      <c r="BF81" s="6">
        <v>408287880</v>
      </c>
      <c r="BG81" s="6">
        <v>408287880</v>
      </c>
      <c r="BH81" s="6">
        <v>408287880</v>
      </c>
      <c r="BI81" s="6">
        <v>408287880</v>
      </c>
      <c r="BJ81" s="6">
        <v>408287880</v>
      </c>
      <c r="BK81" s="6">
        <v>408287880</v>
      </c>
      <c r="BL81" s="6">
        <v>408287880</v>
      </c>
      <c r="BM81" s="6">
        <v>408287880</v>
      </c>
      <c r="BN81" s="6">
        <v>408287880</v>
      </c>
      <c r="BO81" s="6">
        <v>408287880</v>
      </c>
      <c r="BP81" s="6">
        <v>408287880</v>
      </c>
      <c r="BQ81" s="6">
        <v>408287880</v>
      </c>
      <c r="BR81" s="6">
        <v>408287880</v>
      </c>
      <c r="BS81" s="6">
        <v>408287880</v>
      </c>
      <c r="BT81" s="6">
        <v>408287880</v>
      </c>
      <c r="BU81" s="6">
        <v>408287880</v>
      </c>
      <c r="BV81" s="6">
        <v>408287880</v>
      </c>
      <c r="BW81" s="6">
        <v>408287880</v>
      </c>
      <c r="BX81" s="6">
        <v>408287880</v>
      </c>
      <c r="BY81" s="6">
        <v>408287880</v>
      </c>
      <c r="BZ81" s="6">
        <v>408287880</v>
      </c>
      <c r="CA81" s="6">
        <v>408287880</v>
      </c>
      <c r="CB81" s="6">
        <v>408287880</v>
      </c>
      <c r="CC81" s="6">
        <v>408287880</v>
      </c>
      <c r="CD81" s="6">
        <v>408287880</v>
      </c>
      <c r="CE81" s="6">
        <v>408287880</v>
      </c>
      <c r="CF81" s="6">
        <v>408287880</v>
      </c>
      <c r="CG81" s="6">
        <v>408287880</v>
      </c>
      <c r="CH81" s="6">
        <v>408287880</v>
      </c>
      <c r="CI81" s="6">
        <v>408287880</v>
      </c>
      <c r="CJ81" s="6">
        <v>408287880</v>
      </c>
      <c r="CK81" s="6">
        <v>408287880</v>
      </c>
      <c r="CL81" s="6">
        <v>408287880</v>
      </c>
      <c r="CM81" s="6">
        <v>408287880</v>
      </c>
      <c r="CN81" s="6">
        <v>408287880</v>
      </c>
      <c r="CO81" s="6">
        <v>408287880</v>
      </c>
      <c r="CP81" s="6">
        <v>408287880</v>
      </c>
      <c r="CQ81" s="6">
        <v>408287880</v>
      </c>
      <c r="CR81" s="6">
        <v>408287880</v>
      </c>
      <c r="CS81" s="6">
        <v>408287880</v>
      </c>
      <c r="CT81" s="6">
        <v>408287880</v>
      </c>
      <c r="CU81" s="6">
        <v>408287880</v>
      </c>
      <c r="CV81" s="6">
        <v>408287880</v>
      </c>
      <c r="CW81" s="6">
        <v>408287880</v>
      </c>
      <c r="CX81" s="6">
        <v>408287880</v>
      </c>
      <c r="CY81" s="6">
        <v>408287880</v>
      </c>
      <c r="CZ81" s="6">
        <v>408287880</v>
      </c>
      <c r="DA81" s="6">
        <v>408287880</v>
      </c>
      <c r="DB81" s="6">
        <v>408287880</v>
      </c>
      <c r="DC81" s="6">
        <v>408287880</v>
      </c>
      <c r="DD81" s="6">
        <v>408287880</v>
      </c>
      <c r="DE81" s="6">
        <v>408287880</v>
      </c>
      <c r="DF81" s="6">
        <v>408287880</v>
      </c>
      <c r="DG81" s="6">
        <v>408287880</v>
      </c>
      <c r="DH81" s="6">
        <v>408287880</v>
      </c>
      <c r="DI81" s="6">
        <v>408287880</v>
      </c>
      <c r="DJ81" s="6">
        <v>408287880</v>
      </c>
      <c r="DK81" s="6">
        <v>408287880</v>
      </c>
      <c r="DL81" s="6">
        <v>408287880</v>
      </c>
      <c r="DM81" s="6">
        <v>408287880</v>
      </c>
      <c r="DN81" s="6">
        <v>408287880</v>
      </c>
      <c r="DO81" s="6">
        <v>408287880</v>
      </c>
      <c r="DP81" s="6">
        <v>408287880</v>
      </c>
      <c r="DQ81" s="6">
        <v>408287880</v>
      </c>
      <c r="DR81" s="6">
        <v>408287880</v>
      </c>
      <c r="DS81" s="6">
        <v>408287880</v>
      </c>
      <c r="DT81" s="6">
        <v>408287880</v>
      </c>
      <c r="DU81" s="6">
        <v>408287880</v>
      </c>
      <c r="DV81" s="6">
        <v>408287880</v>
      </c>
      <c r="DW81" s="6">
        <v>408287880</v>
      </c>
      <c r="DX81" s="6">
        <v>408287880</v>
      </c>
      <c r="DY81" s="6">
        <v>408287880</v>
      </c>
      <c r="DZ81" s="6">
        <v>408287880</v>
      </c>
      <c r="EA81" s="6">
        <v>408287880</v>
      </c>
      <c r="EB81" s="6">
        <v>408287880</v>
      </c>
      <c r="EC81" s="6">
        <v>408287880</v>
      </c>
      <c r="ED81" s="6">
        <v>408287880</v>
      </c>
      <c r="EE81" s="6">
        <v>408287880</v>
      </c>
      <c r="EF81" s="6">
        <v>408287880</v>
      </c>
      <c r="EG81" s="6">
        <v>408287880</v>
      </c>
      <c r="EH81" s="6">
        <v>408287880</v>
      </c>
      <c r="EI81" s="6">
        <v>408287880</v>
      </c>
      <c r="EJ81" s="6">
        <v>408287880</v>
      </c>
      <c r="EK81" s="6">
        <v>408287880</v>
      </c>
      <c r="EL81" s="6">
        <v>408287880</v>
      </c>
      <c r="EM81" s="6">
        <v>408287880</v>
      </c>
      <c r="EN81" s="6">
        <v>408287880</v>
      </c>
      <c r="EO81" s="6">
        <v>408287880</v>
      </c>
      <c r="EP81" s="6">
        <v>408287880</v>
      </c>
      <c r="EQ81" s="6">
        <v>408287880</v>
      </c>
      <c r="ER81" s="6">
        <v>408287880</v>
      </c>
      <c r="ES81" s="6">
        <v>408287880</v>
      </c>
      <c r="ET81" s="6">
        <v>408287880</v>
      </c>
      <c r="EU81" s="6">
        <v>408287880</v>
      </c>
      <c r="EV81" s="6">
        <v>408287880</v>
      </c>
      <c r="EW81" s="6">
        <v>408287880</v>
      </c>
      <c r="EX81" s="6">
        <v>408287880</v>
      </c>
      <c r="EY81" s="6">
        <v>408287880</v>
      </c>
      <c r="EZ81" s="6">
        <v>408287880</v>
      </c>
      <c r="FA81" s="6">
        <v>408287880</v>
      </c>
      <c r="FB81" s="6">
        <v>408287880</v>
      </c>
      <c r="FC81" s="6">
        <v>408287880</v>
      </c>
      <c r="FD81" s="6">
        <v>408287880</v>
      </c>
      <c r="FE81" s="6">
        <v>408287880</v>
      </c>
      <c r="FF81" s="6">
        <v>408287880</v>
      </c>
      <c r="FG81" s="6">
        <v>408287880</v>
      </c>
      <c r="FH81" s="6">
        <v>408287880</v>
      </c>
      <c r="FI81" s="6">
        <v>408287880</v>
      </c>
      <c r="FJ81" s="6">
        <v>408287880</v>
      </c>
      <c r="FK81" s="6">
        <v>408287880</v>
      </c>
      <c r="FL81" s="6">
        <v>408287880</v>
      </c>
      <c r="FM81" s="6">
        <v>408287880</v>
      </c>
      <c r="FN81" s="6">
        <v>408287880</v>
      </c>
      <c r="FO81" s="6">
        <v>408287880</v>
      </c>
      <c r="FP81" s="6">
        <v>408287880</v>
      </c>
      <c r="FQ81" s="6">
        <v>408287880</v>
      </c>
      <c r="FR81" s="6">
        <v>408287880</v>
      </c>
      <c r="FS81" s="6">
        <v>408287880</v>
      </c>
      <c r="FT81" s="6">
        <v>408287880</v>
      </c>
      <c r="FU81" s="6">
        <v>408287880</v>
      </c>
      <c r="FV81" s="6">
        <v>408287880</v>
      </c>
      <c r="FW81" s="6">
        <v>408287880</v>
      </c>
      <c r="FX81" s="6">
        <v>408287880</v>
      </c>
      <c r="FY81" s="6">
        <v>408287880</v>
      </c>
      <c r="FZ81" s="6">
        <v>408287880</v>
      </c>
      <c r="GA81" s="6">
        <v>408287880</v>
      </c>
      <c r="GB81" s="6">
        <v>408287880</v>
      </c>
      <c r="GC81" s="6">
        <v>408287880</v>
      </c>
      <c r="GD81" s="6">
        <v>408287880</v>
      </c>
      <c r="GE81" s="6">
        <v>408287880</v>
      </c>
      <c r="GF81" s="6">
        <v>408287880</v>
      </c>
      <c r="GG81" s="6">
        <v>408287880</v>
      </c>
      <c r="GH81" s="6">
        <v>408287880</v>
      </c>
      <c r="GI81" s="6">
        <v>408287880</v>
      </c>
      <c r="GJ81" s="6">
        <v>408287880</v>
      </c>
      <c r="GK81" s="6">
        <v>408287880</v>
      </c>
      <c r="GL81" s="6">
        <v>408287880</v>
      </c>
      <c r="GM81" s="6">
        <v>408287880</v>
      </c>
      <c r="GN81" s="6">
        <v>408287880</v>
      </c>
      <c r="GO81" s="6">
        <v>408287880</v>
      </c>
      <c r="GP81" s="6">
        <v>408287880</v>
      </c>
      <c r="GQ81" s="6">
        <v>408287880</v>
      </c>
      <c r="GR81" s="6">
        <v>408287880</v>
      </c>
      <c r="GS81" s="6">
        <v>408287880</v>
      </c>
      <c r="GT81" s="6">
        <v>408287880</v>
      </c>
      <c r="GU81" s="6">
        <v>408287880</v>
      </c>
      <c r="GV81" s="6">
        <v>408287880</v>
      </c>
      <c r="GW81" s="6">
        <v>408287880</v>
      </c>
      <c r="GX81" s="6">
        <v>408287880</v>
      </c>
      <c r="GY81" s="6">
        <v>408287880</v>
      </c>
      <c r="GZ81" s="6">
        <v>408287880</v>
      </c>
      <c r="HA81" s="6">
        <v>408287880</v>
      </c>
      <c r="HB81" s="6">
        <v>408287880</v>
      </c>
      <c r="HC81" s="6">
        <v>408287880</v>
      </c>
      <c r="HD81" s="6">
        <v>408287880</v>
      </c>
      <c r="HE81" s="6">
        <v>408287880</v>
      </c>
      <c r="HF81" s="6">
        <v>408287880</v>
      </c>
      <c r="HG81" s="6">
        <v>408287880</v>
      </c>
      <c r="HH81" s="6">
        <v>408287880</v>
      </c>
      <c r="HI81" s="6">
        <v>408287880</v>
      </c>
      <c r="HJ81" s="6">
        <v>408287880</v>
      </c>
      <c r="HK81" s="6">
        <v>408287880</v>
      </c>
      <c r="HL81" s="6">
        <v>408287880</v>
      </c>
      <c r="HM81" s="6">
        <v>408287880</v>
      </c>
      <c r="HN81" s="6">
        <v>408287880</v>
      </c>
      <c r="HO81" s="6">
        <v>408287880</v>
      </c>
      <c r="HP81" s="6">
        <v>408287880</v>
      </c>
      <c r="HQ81" s="6">
        <v>408287880</v>
      </c>
      <c r="HR81" s="6">
        <v>408287880</v>
      </c>
      <c r="HS81" s="6">
        <v>408287880</v>
      </c>
      <c r="HT81" s="6">
        <v>408287880</v>
      </c>
      <c r="HU81" s="6">
        <v>408287880</v>
      </c>
      <c r="HV81" s="6">
        <v>408287880</v>
      </c>
      <c r="HW81" s="6">
        <v>408287880</v>
      </c>
      <c r="HX81" s="6">
        <v>408287880</v>
      </c>
      <c r="HY81" s="6">
        <v>408287880</v>
      </c>
      <c r="HZ81" s="6">
        <v>408287880</v>
      </c>
      <c r="IA81" s="6">
        <v>408287880</v>
      </c>
      <c r="IB81" s="6">
        <v>408287880</v>
      </c>
      <c r="IC81" s="6">
        <v>408287880</v>
      </c>
      <c r="ID81" s="6">
        <v>408287880</v>
      </c>
      <c r="IE81" s="6">
        <v>408287880</v>
      </c>
      <c r="IF81" s="6">
        <v>408287880</v>
      </c>
      <c r="IG81" s="6">
        <v>408287880</v>
      </c>
      <c r="IH81" s="6">
        <v>408287880</v>
      </c>
      <c r="II81" s="6">
        <v>408287880</v>
      </c>
      <c r="IJ81" s="6">
        <v>408287880</v>
      </c>
      <c r="IK81" s="6">
        <v>408287880</v>
      </c>
      <c r="IL81" s="6">
        <v>408287880</v>
      </c>
      <c r="IM81" s="6">
        <v>408287880</v>
      </c>
      <c r="IN81" s="6">
        <v>408287880</v>
      </c>
      <c r="IO81" s="6">
        <v>408287880</v>
      </c>
      <c r="IP81" s="6">
        <v>408287880</v>
      </c>
      <c r="IQ81" s="6">
        <v>408287880</v>
      </c>
      <c r="IR81" s="6">
        <v>408287880</v>
      </c>
      <c r="IS81" s="6">
        <v>408287880</v>
      </c>
      <c r="IT81" s="6">
        <v>408287880</v>
      </c>
      <c r="IU81" s="6">
        <v>408287880</v>
      </c>
      <c r="IV81" s="6">
        <v>408287880</v>
      </c>
      <c r="IW81" s="6">
        <v>408287880</v>
      </c>
      <c r="IX81" s="6">
        <v>408287880</v>
      </c>
      <c r="IY81" s="6">
        <v>408287880</v>
      </c>
    </row>
    <row r="82" spans="1:259" s="6" customFormat="1" ht="16.5" x14ac:dyDescent="0.25">
      <c r="A82" s="92" t="s">
        <v>3</v>
      </c>
      <c r="B82" s="93" t="s">
        <v>51</v>
      </c>
      <c r="C82" s="7" t="s">
        <v>51</v>
      </c>
      <c r="D82" s="7" t="s">
        <v>51</v>
      </c>
      <c r="E82" s="7" t="s">
        <v>48</v>
      </c>
      <c r="F82" s="7"/>
      <c r="G82" s="23" t="s">
        <v>74</v>
      </c>
      <c r="H82" s="7" t="s">
        <v>5</v>
      </c>
      <c r="I82" s="8" t="s">
        <v>6</v>
      </c>
      <c r="J82" s="44">
        <v>1772694389</v>
      </c>
      <c r="K82" s="44"/>
      <c r="L82" s="44"/>
      <c r="M82" s="44">
        <f t="shared" si="23"/>
        <v>1772694389</v>
      </c>
      <c r="N82" s="9">
        <v>0</v>
      </c>
      <c r="O82" s="44">
        <v>1748694389</v>
      </c>
      <c r="P82" s="27">
        <f t="shared" si="22"/>
        <v>24000000</v>
      </c>
      <c r="Q82" s="9">
        <v>240096116</v>
      </c>
      <c r="R82" s="25">
        <f t="shared" si="26"/>
        <v>0.13544134707587208</v>
      </c>
      <c r="S82" s="9">
        <v>230265134</v>
      </c>
      <c r="T82" s="10">
        <v>206163340</v>
      </c>
    </row>
    <row r="83" spans="1:259" ht="16.5" customHeight="1" x14ac:dyDescent="0.25">
      <c r="A83" s="94" t="s">
        <v>3</v>
      </c>
      <c r="B83" s="95" t="s">
        <v>51</v>
      </c>
      <c r="C83" s="81"/>
      <c r="D83" s="81"/>
      <c r="E83" s="81"/>
      <c r="F83" s="81"/>
      <c r="G83" s="81" t="s">
        <v>79</v>
      </c>
      <c r="H83" s="81" t="s">
        <v>5</v>
      </c>
      <c r="I83" s="81" t="s">
        <v>6</v>
      </c>
      <c r="J83" s="64">
        <f t="shared" ref="J83:Q83" si="27">J43+J36</f>
        <v>41726600000</v>
      </c>
      <c r="K83" s="64">
        <f t="shared" si="27"/>
        <v>186406354.84</v>
      </c>
      <c r="L83" s="64">
        <f t="shared" si="27"/>
        <v>186406354.84</v>
      </c>
      <c r="M83" s="64">
        <f t="shared" si="27"/>
        <v>41726600000</v>
      </c>
      <c r="N83" s="64">
        <f t="shared" si="27"/>
        <v>0</v>
      </c>
      <c r="O83" s="64">
        <f t="shared" si="27"/>
        <v>26233888672.68</v>
      </c>
      <c r="P83" s="64">
        <f t="shared" si="27"/>
        <v>15492711327.32</v>
      </c>
      <c r="Q83" s="64">
        <f t="shared" si="27"/>
        <v>20744983404.68</v>
      </c>
      <c r="R83" s="76">
        <f t="shared" si="26"/>
        <v>0.49716448032382221</v>
      </c>
      <c r="S83" s="64">
        <f>S43+S36</f>
        <v>6949700797.4300003</v>
      </c>
      <c r="T83" s="73">
        <f>T43+T36</f>
        <v>6514350302.6500006</v>
      </c>
      <c r="U83" s="32"/>
    </row>
    <row r="84" spans="1:259" ht="16.5" customHeight="1" x14ac:dyDescent="0.25">
      <c r="A84" s="94" t="s">
        <v>3</v>
      </c>
      <c r="B84" s="95" t="s">
        <v>51</v>
      </c>
      <c r="C84" s="81"/>
      <c r="D84" s="81"/>
      <c r="E84" s="81"/>
      <c r="F84" s="81"/>
      <c r="G84" s="81" t="s">
        <v>79</v>
      </c>
      <c r="H84" s="81" t="s">
        <v>8</v>
      </c>
      <c r="I84" s="81">
        <v>20</v>
      </c>
      <c r="J84" s="64">
        <f t="shared" ref="J84:Q85" si="28">J44</f>
        <v>786000000</v>
      </c>
      <c r="K84" s="64">
        <f t="shared" si="28"/>
        <v>0</v>
      </c>
      <c r="L84" s="64">
        <f t="shared" si="28"/>
        <v>0</v>
      </c>
      <c r="M84" s="64">
        <f t="shared" si="28"/>
        <v>786000000</v>
      </c>
      <c r="N84" s="64">
        <f t="shared" si="28"/>
        <v>0</v>
      </c>
      <c r="O84" s="64">
        <f t="shared" si="28"/>
        <v>0</v>
      </c>
      <c r="P84" s="64">
        <f t="shared" si="28"/>
        <v>786000000</v>
      </c>
      <c r="Q84" s="64">
        <f t="shared" si="28"/>
        <v>0</v>
      </c>
      <c r="R84" s="76">
        <f t="shared" si="26"/>
        <v>0</v>
      </c>
      <c r="S84" s="64">
        <f>S44</f>
        <v>0</v>
      </c>
      <c r="T84" s="73">
        <f>T44</f>
        <v>0</v>
      </c>
      <c r="U84" s="32"/>
    </row>
    <row r="85" spans="1:259" ht="16.5" customHeight="1" x14ac:dyDescent="0.25">
      <c r="A85" s="94" t="s">
        <v>3</v>
      </c>
      <c r="B85" s="95" t="s">
        <v>51</v>
      </c>
      <c r="C85" s="81"/>
      <c r="D85" s="81"/>
      <c r="E85" s="81"/>
      <c r="F85" s="81"/>
      <c r="G85" s="81" t="s">
        <v>79</v>
      </c>
      <c r="H85" s="81" t="s">
        <v>8</v>
      </c>
      <c r="I85" s="81">
        <v>21</v>
      </c>
      <c r="J85" s="64">
        <f t="shared" si="28"/>
        <v>391600000</v>
      </c>
      <c r="K85" s="64">
        <f t="shared" si="28"/>
        <v>0</v>
      </c>
      <c r="L85" s="64">
        <f t="shared" si="28"/>
        <v>0</v>
      </c>
      <c r="M85" s="64">
        <f t="shared" si="28"/>
        <v>391600000</v>
      </c>
      <c r="N85" s="64">
        <f t="shared" si="28"/>
        <v>0</v>
      </c>
      <c r="O85" s="64">
        <f t="shared" si="28"/>
        <v>0</v>
      </c>
      <c r="P85" s="64">
        <f t="shared" si="28"/>
        <v>391600000</v>
      </c>
      <c r="Q85" s="64">
        <f t="shared" si="28"/>
        <v>0</v>
      </c>
      <c r="R85" s="76">
        <f t="shared" si="26"/>
        <v>0</v>
      </c>
      <c r="S85" s="64">
        <f>S45</f>
        <v>0</v>
      </c>
      <c r="T85" s="73">
        <f>T45</f>
        <v>0</v>
      </c>
      <c r="U85" s="32"/>
    </row>
    <row r="86" spans="1:259" ht="15.75" customHeight="1" thickBot="1" x14ac:dyDescent="0.3">
      <c r="A86" s="122" t="s">
        <v>82</v>
      </c>
      <c r="B86" s="123"/>
      <c r="C86" s="123"/>
      <c r="D86" s="123"/>
      <c r="E86" s="123"/>
      <c r="F86" s="123"/>
      <c r="G86" s="123"/>
      <c r="H86" s="123"/>
      <c r="I86" s="124"/>
      <c r="J86" s="77">
        <f t="shared" ref="J86:Q86" si="29">SUM(J83:J85)</f>
        <v>42904200000</v>
      </c>
      <c r="K86" s="77">
        <f t="shared" si="29"/>
        <v>186406354.84</v>
      </c>
      <c r="L86" s="77">
        <f t="shared" si="29"/>
        <v>186406354.84</v>
      </c>
      <c r="M86" s="77">
        <f t="shared" si="29"/>
        <v>42904200000</v>
      </c>
      <c r="N86" s="77">
        <f t="shared" si="29"/>
        <v>0</v>
      </c>
      <c r="O86" s="77">
        <f t="shared" si="29"/>
        <v>26233888672.68</v>
      </c>
      <c r="P86" s="77">
        <f t="shared" si="29"/>
        <v>16670311327.32</v>
      </c>
      <c r="Q86" s="77">
        <f t="shared" si="29"/>
        <v>20744983404.68</v>
      </c>
      <c r="R86" s="76">
        <f t="shared" si="26"/>
        <v>0.48351870923312867</v>
      </c>
      <c r="S86" s="77">
        <f>SUM(S83:S85)</f>
        <v>6949700797.4300003</v>
      </c>
      <c r="T86" s="78">
        <f>SUM(T83:T85)</f>
        <v>6514350302.6500006</v>
      </c>
    </row>
    <row r="87" spans="1:259" ht="15.75" customHeight="1" thickBot="1" x14ac:dyDescent="0.3">
      <c r="A87" s="116" t="s">
        <v>88</v>
      </c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8"/>
    </row>
    <row r="88" spans="1:259" s="47" customFormat="1" ht="24.75" customHeight="1" x14ac:dyDescent="0.25">
      <c r="A88" s="90" t="s">
        <v>3</v>
      </c>
      <c r="B88" s="91" t="s">
        <v>52</v>
      </c>
      <c r="C88" s="11" t="s">
        <v>52</v>
      </c>
      <c r="D88" s="11"/>
      <c r="E88" s="11"/>
      <c r="F88" s="11"/>
      <c r="G88" s="12" t="s">
        <v>109</v>
      </c>
      <c r="H88" s="11" t="s">
        <v>5</v>
      </c>
      <c r="I88" s="13">
        <v>10</v>
      </c>
      <c r="J88" s="14">
        <f>J89</f>
        <v>14221800000</v>
      </c>
      <c r="K88" s="14">
        <f t="shared" ref="K88:L88" si="30">K89</f>
        <v>0</v>
      </c>
      <c r="L88" s="24">
        <f t="shared" si="30"/>
        <v>0</v>
      </c>
      <c r="M88" s="24">
        <f>M89</f>
        <v>14221800000</v>
      </c>
      <c r="N88" s="14">
        <f>N89</f>
        <v>12721800000</v>
      </c>
      <c r="O88" s="14">
        <f>O89</f>
        <v>0</v>
      </c>
      <c r="P88" s="24">
        <f>P89</f>
        <v>1500000000</v>
      </c>
      <c r="Q88" s="14">
        <f t="shared" ref="Q88" si="31">Q89</f>
        <v>0</v>
      </c>
      <c r="R88" s="50">
        <f t="shared" ref="R88:R100" si="32">IF(Q88&gt;1,Q88/(M88-N88),0)</f>
        <v>0</v>
      </c>
      <c r="S88" s="14">
        <f>S89</f>
        <v>0</v>
      </c>
      <c r="T88" s="22">
        <f>T89</f>
        <v>0</v>
      </c>
    </row>
    <row r="89" spans="1:259" s="47" customFormat="1" ht="24.75" customHeight="1" x14ac:dyDescent="0.25">
      <c r="A89" s="90" t="s">
        <v>3</v>
      </c>
      <c r="B89" s="91" t="s">
        <v>52</v>
      </c>
      <c r="C89" s="11" t="s">
        <v>52</v>
      </c>
      <c r="D89" s="11" t="s">
        <v>35</v>
      </c>
      <c r="E89" s="11"/>
      <c r="F89" s="11"/>
      <c r="G89" s="12" t="s">
        <v>90</v>
      </c>
      <c r="H89" s="11" t="s">
        <v>5</v>
      </c>
      <c r="I89" s="13">
        <v>10</v>
      </c>
      <c r="J89" s="14">
        <f>J91+J90</f>
        <v>14221800000</v>
      </c>
      <c r="K89" s="14">
        <f t="shared" ref="K89:L89" si="33">K91+K90</f>
        <v>0</v>
      </c>
      <c r="L89" s="24">
        <f t="shared" si="33"/>
        <v>0</v>
      </c>
      <c r="M89" s="24">
        <f>M91+M90</f>
        <v>14221800000</v>
      </c>
      <c r="N89" s="14">
        <f>N91+N90</f>
        <v>12721800000</v>
      </c>
      <c r="O89" s="14">
        <f>O91+O90</f>
        <v>0</v>
      </c>
      <c r="P89" s="24">
        <f>P91+P90</f>
        <v>1500000000</v>
      </c>
      <c r="Q89" s="14">
        <f>Q91+Q90</f>
        <v>0</v>
      </c>
      <c r="R89" s="50">
        <f t="shared" si="32"/>
        <v>0</v>
      </c>
      <c r="S89" s="14">
        <f>S91+S90</f>
        <v>0</v>
      </c>
      <c r="T89" s="22">
        <f>T91+T90</f>
        <v>0</v>
      </c>
    </row>
    <row r="90" spans="1:259" s="47" customFormat="1" ht="24.75" customHeight="1" x14ac:dyDescent="0.25">
      <c r="A90" s="92" t="s">
        <v>3</v>
      </c>
      <c r="B90" s="93" t="s">
        <v>52</v>
      </c>
      <c r="C90" s="7" t="s">
        <v>52</v>
      </c>
      <c r="D90" s="7" t="s">
        <v>35</v>
      </c>
      <c r="E90" s="7" t="s">
        <v>162</v>
      </c>
      <c r="F90" s="7"/>
      <c r="G90" s="23" t="s">
        <v>163</v>
      </c>
      <c r="H90" s="7" t="s">
        <v>5</v>
      </c>
      <c r="I90" s="8">
        <v>10</v>
      </c>
      <c r="J90" s="9">
        <v>1500000000</v>
      </c>
      <c r="K90" s="9">
        <v>0</v>
      </c>
      <c r="L90" s="27">
        <v>0</v>
      </c>
      <c r="M90" s="27">
        <f>J90+K90-L90</f>
        <v>1500000000</v>
      </c>
      <c r="N90" s="9">
        <v>0</v>
      </c>
      <c r="O90" s="9">
        <v>0</v>
      </c>
      <c r="P90" s="27">
        <f>M90-O90-N90</f>
        <v>1500000000</v>
      </c>
      <c r="Q90" s="9">
        <v>0</v>
      </c>
      <c r="R90" s="100">
        <f t="shared" si="32"/>
        <v>0</v>
      </c>
      <c r="S90" s="9">
        <v>0</v>
      </c>
      <c r="T90" s="10">
        <v>0</v>
      </c>
    </row>
    <row r="91" spans="1:259" s="47" customFormat="1" ht="24.75" customHeight="1" x14ac:dyDescent="0.25">
      <c r="A91" s="92" t="s">
        <v>3</v>
      </c>
      <c r="B91" s="93" t="s">
        <v>52</v>
      </c>
      <c r="C91" s="7" t="s">
        <v>52</v>
      </c>
      <c r="D91" s="7" t="s">
        <v>35</v>
      </c>
      <c r="E91" s="7">
        <v>999</v>
      </c>
      <c r="F91" s="7"/>
      <c r="G91" s="23" t="s">
        <v>151</v>
      </c>
      <c r="H91" s="7" t="s">
        <v>5</v>
      </c>
      <c r="I91" s="8">
        <v>10</v>
      </c>
      <c r="J91" s="9">
        <v>12721800000</v>
      </c>
      <c r="K91" s="9">
        <v>0</v>
      </c>
      <c r="L91" s="27">
        <v>0</v>
      </c>
      <c r="M91" s="27">
        <f t="shared" ref="M91:M98" si="34">J91+K91-L91</f>
        <v>12721800000</v>
      </c>
      <c r="N91" s="9">
        <v>12721800000</v>
      </c>
      <c r="O91" s="9">
        <v>0</v>
      </c>
      <c r="P91" s="27">
        <f>+M91-O91-N91</f>
        <v>0</v>
      </c>
      <c r="Q91" s="9">
        <v>0</v>
      </c>
      <c r="R91" s="50">
        <f t="shared" si="32"/>
        <v>0</v>
      </c>
      <c r="S91" s="9">
        <v>0</v>
      </c>
      <c r="T91" s="10">
        <v>0</v>
      </c>
    </row>
    <row r="92" spans="1:259" s="47" customFormat="1" ht="24.75" customHeight="1" x14ac:dyDescent="0.25">
      <c r="A92" s="90" t="s">
        <v>3</v>
      </c>
      <c r="B92" s="91" t="s">
        <v>52</v>
      </c>
      <c r="C92" s="11" t="s">
        <v>71</v>
      </c>
      <c r="D92" s="11"/>
      <c r="E92" s="11"/>
      <c r="F92" s="11"/>
      <c r="G92" s="12" t="s">
        <v>146</v>
      </c>
      <c r="H92" s="11" t="s">
        <v>5</v>
      </c>
      <c r="I92" s="13">
        <v>10</v>
      </c>
      <c r="J92" s="14">
        <f>J93</f>
        <v>1262700000</v>
      </c>
      <c r="K92" s="14">
        <f t="shared" ref="K92:L93" si="35">K93</f>
        <v>0</v>
      </c>
      <c r="L92" s="24">
        <f t="shared" si="35"/>
        <v>0</v>
      </c>
      <c r="M92" s="27">
        <f t="shared" si="34"/>
        <v>1262700000</v>
      </c>
      <c r="N92" s="14">
        <v>0</v>
      </c>
      <c r="O92" s="14">
        <f t="shared" ref="O92:Q93" si="36">O93</f>
        <v>337257005</v>
      </c>
      <c r="P92" s="24">
        <f t="shared" si="36"/>
        <v>925442995</v>
      </c>
      <c r="Q92" s="14">
        <f t="shared" si="36"/>
        <v>337257005</v>
      </c>
      <c r="R92" s="50">
        <f t="shared" si="32"/>
        <v>0.26709194979013223</v>
      </c>
      <c r="S92" s="14">
        <f>S93</f>
        <v>337257005</v>
      </c>
      <c r="T92" s="22">
        <f>T93</f>
        <v>337257005</v>
      </c>
    </row>
    <row r="93" spans="1:259" s="47" customFormat="1" ht="24.75" customHeight="1" x14ac:dyDescent="0.25">
      <c r="A93" s="90" t="s">
        <v>3</v>
      </c>
      <c r="B93" s="91" t="s">
        <v>52</v>
      </c>
      <c r="C93" s="11" t="s">
        <v>71</v>
      </c>
      <c r="D93" s="11" t="s">
        <v>51</v>
      </c>
      <c r="E93" s="11"/>
      <c r="F93" s="11"/>
      <c r="G93" s="12" t="s">
        <v>110</v>
      </c>
      <c r="H93" s="11" t="s">
        <v>5</v>
      </c>
      <c r="I93" s="13">
        <v>10</v>
      </c>
      <c r="J93" s="24">
        <f>J94</f>
        <v>1262700000</v>
      </c>
      <c r="K93" s="24">
        <f t="shared" si="35"/>
        <v>0</v>
      </c>
      <c r="L93" s="24">
        <f t="shared" si="35"/>
        <v>0</v>
      </c>
      <c r="M93" s="27">
        <f t="shared" si="34"/>
        <v>1262700000</v>
      </c>
      <c r="N93" s="24"/>
      <c r="O93" s="24">
        <f t="shared" si="36"/>
        <v>337257005</v>
      </c>
      <c r="P93" s="24">
        <f t="shared" si="36"/>
        <v>925442995</v>
      </c>
      <c r="Q93" s="14">
        <f t="shared" si="36"/>
        <v>337257005</v>
      </c>
      <c r="R93" s="50">
        <f t="shared" si="32"/>
        <v>0.26709194979013223</v>
      </c>
      <c r="S93" s="14">
        <f>S94</f>
        <v>337257005</v>
      </c>
      <c r="T93" s="22">
        <f>T94</f>
        <v>337257005</v>
      </c>
    </row>
    <row r="94" spans="1:259" s="6" customFormat="1" ht="16.5" customHeight="1" x14ac:dyDescent="0.25">
      <c r="A94" s="90" t="s">
        <v>3</v>
      </c>
      <c r="B94" s="91" t="s">
        <v>52</v>
      </c>
      <c r="C94" s="11" t="s">
        <v>71</v>
      </c>
      <c r="D94" s="11" t="s">
        <v>51</v>
      </c>
      <c r="E94" s="11" t="s">
        <v>72</v>
      </c>
      <c r="F94" s="11"/>
      <c r="G94" s="12" t="s">
        <v>83</v>
      </c>
      <c r="H94" s="11" t="s">
        <v>5</v>
      </c>
      <c r="I94" s="13">
        <v>10</v>
      </c>
      <c r="J94" s="24">
        <f>J95+J96</f>
        <v>1262700000</v>
      </c>
      <c r="K94" s="24">
        <f t="shared" ref="K94:L94" si="37">K95+K96</f>
        <v>0</v>
      </c>
      <c r="L94" s="24">
        <f t="shared" si="37"/>
        <v>0</v>
      </c>
      <c r="M94" s="27">
        <f t="shared" si="34"/>
        <v>1262700000</v>
      </c>
      <c r="N94" s="24">
        <f>N95+N96</f>
        <v>0</v>
      </c>
      <c r="O94" s="24">
        <f>O95+O96</f>
        <v>337257005</v>
      </c>
      <c r="P94" s="24">
        <f>P95+P96</f>
        <v>925442995</v>
      </c>
      <c r="Q94" s="24">
        <f>Q95+Q96</f>
        <v>337257005</v>
      </c>
      <c r="R94" s="26">
        <f t="shared" si="32"/>
        <v>0.26709194979013223</v>
      </c>
      <c r="S94" s="14">
        <f>S95+S96</f>
        <v>337257005</v>
      </c>
      <c r="T94" s="22">
        <f>T95+T96</f>
        <v>337257005</v>
      </c>
    </row>
    <row r="95" spans="1:259" s="6" customFormat="1" ht="16.5" customHeight="1" x14ac:dyDescent="0.25">
      <c r="A95" s="92" t="s">
        <v>3</v>
      </c>
      <c r="B95" s="93" t="s">
        <v>52</v>
      </c>
      <c r="C95" s="7" t="s">
        <v>71</v>
      </c>
      <c r="D95" s="7" t="s">
        <v>51</v>
      </c>
      <c r="E95" s="7" t="s">
        <v>72</v>
      </c>
      <c r="F95" s="7" t="s">
        <v>36</v>
      </c>
      <c r="G95" s="23" t="s">
        <v>75</v>
      </c>
      <c r="H95" s="7" t="s">
        <v>5</v>
      </c>
      <c r="I95" s="7" t="s">
        <v>6</v>
      </c>
      <c r="J95" s="27">
        <v>661204158</v>
      </c>
      <c r="K95" s="27">
        <v>0</v>
      </c>
      <c r="L95" s="27">
        <v>0</v>
      </c>
      <c r="M95" s="27">
        <f t="shared" si="34"/>
        <v>661204158</v>
      </c>
      <c r="N95" s="9"/>
      <c r="O95" s="27">
        <v>258654181</v>
      </c>
      <c r="P95" s="27">
        <f>+M95-O95-N95</f>
        <v>402549977</v>
      </c>
      <c r="Q95" s="27">
        <v>258654181</v>
      </c>
      <c r="R95" s="25">
        <f t="shared" si="32"/>
        <v>0.39118656147349878</v>
      </c>
      <c r="S95" s="27">
        <v>258654181</v>
      </c>
      <c r="T95" s="51">
        <v>258654181</v>
      </c>
    </row>
    <row r="96" spans="1:259" s="47" customFormat="1" ht="16.5" customHeight="1" x14ac:dyDescent="0.25">
      <c r="A96" s="92" t="s">
        <v>3</v>
      </c>
      <c r="B96" s="93" t="s">
        <v>52</v>
      </c>
      <c r="C96" s="7" t="s">
        <v>71</v>
      </c>
      <c r="D96" s="7" t="s">
        <v>51</v>
      </c>
      <c r="E96" s="7" t="s">
        <v>72</v>
      </c>
      <c r="F96" s="7" t="s">
        <v>38</v>
      </c>
      <c r="G96" s="23" t="s">
        <v>76</v>
      </c>
      <c r="H96" s="7" t="s">
        <v>5</v>
      </c>
      <c r="I96" s="7" t="s">
        <v>6</v>
      </c>
      <c r="J96" s="27">
        <v>601495842</v>
      </c>
      <c r="K96" s="27">
        <v>0</v>
      </c>
      <c r="L96" s="27">
        <v>0</v>
      </c>
      <c r="M96" s="27">
        <f t="shared" si="34"/>
        <v>601495842</v>
      </c>
      <c r="N96" s="9">
        <v>0</v>
      </c>
      <c r="O96" s="27">
        <v>78602824</v>
      </c>
      <c r="P96" s="27">
        <f>+M96-O96-N96</f>
        <v>522893018</v>
      </c>
      <c r="Q96" s="27">
        <v>78602824</v>
      </c>
      <c r="R96" s="25">
        <f t="shared" si="32"/>
        <v>0.13067891498408729</v>
      </c>
      <c r="S96" s="27">
        <v>78602824</v>
      </c>
      <c r="T96" s="51">
        <v>78602824</v>
      </c>
    </row>
    <row r="97" spans="1:22" s="6" customFormat="1" ht="16.5" customHeight="1" x14ac:dyDescent="0.25">
      <c r="A97" s="90" t="s">
        <v>3</v>
      </c>
      <c r="B97" s="91" t="s">
        <v>52</v>
      </c>
      <c r="C97" s="11" t="s">
        <v>6</v>
      </c>
      <c r="D97" s="11"/>
      <c r="E97" s="11"/>
      <c r="F97" s="11"/>
      <c r="G97" s="12" t="s">
        <v>87</v>
      </c>
      <c r="H97" s="11" t="s">
        <v>5</v>
      </c>
      <c r="I97" s="11">
        <v>10</v>
      </c>
      <c r="J97" s="24">
        <f>J98</f>
        <v>1015700000</v>
      </c>
      <c r="K97" s="24">
        <f t="shared" ref="K97:L97" si="38">K98</f>
        <v>0</v>
      </c>
      <c r="L97" s="24">
        <f t="shared" si="38"/>
        <v>0</v>
      </c>
      <c r="M97" s="27">
        <f t="shared" si="34"/>
        <v>1015700000</v>
      </c>
      <c r="N97" s="14">
        <f>N98</f>
        <v>0</v>
      </c>
      <c r="O97" s="24">
        <f>O98</f>
        <v>0</v>
      </c>
      <c r="P97" s="24">
        <f>P98</f>
        <v>1015700000</v>
      </c>
      <c r="Q97" s="24">
        <f>Q98</f>
        <v>0</v>
      </c>
      <c r="R97" s="26">
        <f t="shared" si="32"/>
        <v>0</v>
      </c>
      <c r="S97" s="24">
        <f>S98</f>
        <v>0</v>
      </c>
      <c r="T97" s="33">
        <f>T98</f>
        <v>0</v>
      </c>
    </row>
    <row r="98" spans="1:22" s="6" customFormat="1" ht="16.5" customHeight="1" x14ac:dyDescent="0.25">
      <c r="A98" s="90" t="s">
        <v>3</v>
      </c>
      <c r="B98" s="71" t="s">
        <v>52</v>
      </c>
      <c r="C98" s="7" t="s">
        <v>6</v>
      </c>
      <c r="D98" s="7"/>
      <c r="E98" s="7"/>
      <c r="F98" s="7"/>
      <c r="G98" s="23" t="s">
        <v>87</v>
      </c>
      <c r="H98" s="7" t="s">
        <v>5</v>
      </c>
      <c r="I98" s="7">
        <v>10</v>
      </c>
      <c r="J98" s="27">
        <v>1015700000</v>
      </c>
      <c r="K98" s="27">
        <v>0</v>
      </c>
      <c r="L98" s="27">
        <v>0</v>
      </c>
      <c r="M98" s="27">
        <f t="shared" si="34"/>
        <v>1015700000</v>
      </c>
      <c r="N98" s="9">
        <v>0</v>
      </c>
      <c r="O98" s="9">
        <v>0</v>
      </c>
      <c r="P98" s="27">
        <f>+M98-O98-N98</f>
        <v>1015700000</v>
      </c>
      <c r="Q98" s="27">
        <v>0</v>
      </c>
      <c r="R98" s="25">
        <f t="shared" si="32"/>
        <v>0</v>
      </c>
      <c r="S98" s="27">
        <v>0</v>
      </c>
      <c r="T98" s="51">
        <v>0</v>
      </c>
    </row>
    <row r="99" spans="1:22" s="55" customFormat="1" ht="16.5" customHeight="1" x14ac:dyDescent="0.25">
      <c r="A99" s="94" t="s">
        <v>3</v>
      </c>
      <c r="B99" s="95" t="s">
        <v>52</v>
      </c>
      <c r="C99" s="81"/>
      <c r="D99" s="81"/>
      <c r="E99" s="81"/>
      <c r="F99" s="81"/>
      <c r="G99" s="82" t="s">
        <v>17</v>
      </c>
      <c r="H99" s="81" t="s">
        <v>5</v>
      </c>
      <c r="I99" s="83" t="s">
        <v>6</v>
      </c>
      <c r="J99" s="64">
        <f>J97+J92+J88</f>
        <v>16500200000</v>
      </c>
      <c r="K99" s="64">
        <f t="shared" ref="K99:L99" si="39">K97+K92+K88</f>
        <v>0</v>
      </c>
      <c r="L99" s="64">
        <f t="shared" si="39"/>
        <v>0</v>
      </c>
      <c r="M99" s="64">
        <f>M97+M92+M88</f>
        <v>16500200000</v>
      </c>
      <c r="N99" s="64">
        <f>N97+N92+N88</f>
        <v>12721800000</v>
      </c>
      <c r="O99" s="64">
        <f>O97+O92+O88</f>
        <v>337257005</v>
      </c>
      <c r="P99" s="64">
        <f>P97+P92+P88</f>
        <v>3441142995</v>
      </c>
      <c r="Q99" s="64">
        <f>Q97+Q92+Q88</f>
        <v>337257005</v>
      </c>
      <c r="R99" s="76">
        <f t="shared" si="32"/>
        <v>8.9259211571035363E-2</v>
      </c>
      <c r="S99" s="64">
        <f>S97+S92+S88</f>
        <v>337257005</v>
      </c>
      <c r="T99" s="73">
        <f>T97+T92+T88</f>
        <v>337257005</v>
      </c>
      <c r="U99" s="54"/>
      <c r="V99" s="54"/>
    </row>
    <row r="100" spans="1:22" s="6" customFormat="1" ht="16.5" customHeight="1" thickBot="1" x14ac:dyDescent="0.3">
      <c r="A100" s="122" t="s">
        <v>27</v>
      </c>
      <c r="B100" s="123"/>
      <c r="C100" s="123"/>
      <c r="D100" s="123"/>
      <c r="E100" s="123"/>
      <c r="F100" s="123"/>
      <c r="G100" s="123"/>
      <c r="H100" s="123"/>
      <c r="I100" s="124"/>
      <c r="J100" s="77">
        <f>J99</f>
        <v>16500200000</v>
      </c>
      <c r="K100" s="77">
        <f t="shared" ref="K100:L100" si="40">K99</f>
        <v>0</v>
      </c>
      <c r="L100" s="77">
        <f t="shared" si="40"/>
        <v>0</v>
      </c>
      <c r="M100" s="77">
        <f>M99</f>
        <v>16500200000</v>
      </c>
      <c r="N100" s="77">
        <f>N99</f>
        <v>12721800000</v>
      </c>
      <c r="O100" s="77">
        <f>O99</f>
        <v>337257005</v>
      </c>
      <c r="P100" s="77">
        <f>P99</f>
        <v>3441142995</v>
      </c>
      <c r="Q100" s="77">
        <f>Q99</f>
        <v>337257005</v>
      </c>
      <c r="R100" s="76">
        <f t="shared" si="32"/>
        <v>8.9259211571035363E-2</v>
      </c>
      <c r="S100" s="77">
        <f>S99</f>
        <v>337257005</v>
      </c>
      <c r="T100" s="78">
        <f>T99</f>
        <v>337257005</v>
      </c>
    </row>
    <row r="101" spans="1:22" s="47" customFormat="1" ht="16.5" customHeight="1" thickBot="1" x14ac:dyDescent="0.3">
      <c r="A101" s="116" t="s">
        <v>107</v>
      </c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8"/>
    </row>
    <row r="102" spans="1:22" s="47" customFormat="1" ht="16.5" customHeight="1" x14ac:dyDescent="0.25">
      <c r="A102" s="90" t="s">
        <v>3</v>
      </c>
      <c r="B102" s="91" t="s">
        <v>73</v>
      </c>
      <c r="C102" s="11"/>
      <c r="D102" s="11"/>
      <c r="E102" s="11"/>
      <c r="F102" s="11"/>
      <c r="G102" s="12" t="s">
        <v>86</v>
      </c>
      <c r="H102" s="11" t="s">
        <v>5</v>
      </c>
      <c r="I102" s="11" t="s">
        <v>6</v>
      </c>
      <c r="J102" s="24">
        <f>J104</f>
        <v>469200000</v>
      </c>
      <c r="K102" s="24">
        <f t="shared" ref="K102:L102" si="41">K104</f>
        <v>0</v>
      </c>
      <c r="L102" s="24">
        <f t="shared" si="41"/>
        <v>0</v>
      </c>
      <c r="M102" s="24">
        <f>M104</f>
        <v>469200000</v>
      </c>
      <c r="N102" s="24">
        <f>N104+N108</f>
        <v>0</v>
      </c>
      <c r="O102" s="24">
        <f>O104</f>
        <v>367787704</v>
      </c>
      <c r="P102" s="24">
        <f>P104</f>
        <v>101412296</v>
      </c>
      <c r="Q102" s="24">
        <f>Q104</f>
        <v>367787704</v>
      </c>
      <c r="R102" s="26">
        <f>IF(Q102&gt;1,Q102/(M102-N102),0)</f>
        <v>0.78386126172208015</v>
      </c>
      <c r="S102" s="24">
        <f>S104</f>
        <v>293924304</v>
      </c>
      <c r="T102" s="33">
        <f>T104</f>
        <v>285628504</v>
      </c>
    </row>
    <row r="103" spans="1:22" s="47" customFormat="1" ht="16.5" customHeight="1" x14ac:dyDescent="0.25">
      <c r="A103" s="90" t="s">
        <v>3</v>
      </c>
      <c r="B103" s="91" t="s">
        <v>73</v>
      </c>
      <c r="C103" s="11"/>
      <c r="D103" s="11"/>
      <c r="E103" s="11"/>
      <c r="F103" s="11"/>
      <c r="G103" s="12" t="s">
        <v>86</v>
      </c>
      <c r="H103" s="11" t="s">
        <v>5</v>
      </c>
      <c r="I103" s="11">
        <v>11</v>
      </c>
      <c r="J103" s="24">
        <f>J107</f>
        <v>850000000</v>
      </c>
      <c r="K103" s="24">
        <f t="shared" ref="K103:L103" si="42">K107</f>
        <v>0</v>
      </c>
      <c r="L103" s="24">
        <f t="shared" si="42"/>
        <v>0</v>
      </c>
      <c r="M103" s="24">
        <f>M107</f>
        <v>850000000</v>
      </c>
      <c r="N103" s="24">
        <f>N107</f>
        <v>0</v>
      </c>
      <c r="O103" s="24">
        <f>O107</f>
        <v>0</v>
      </c>
      <c r="P103" s="24">
        <f>P107</f>
        <v>850000000</v>
      </c>
      <c r="Q103" s="24">
        <f>Q107</f>
        <v>0</v>
      </c>
      <c r="R103" s="26">
        <f t="shared" ref="R103:R116" si="43">IF(Q103&gt;1,Q103/(M103-N103),0)</f>
        <v>0</v>
      </c>
      <c r="S103" s="24">
        <f>S107</f>
        <v>0</v>
      </c>
      <c r="T103" s="33">
        <f>T107</f>
        <v>0</v>
      </c>
    </row>
    <row r="104" spans="1:22" s="6" customFormat="1" ht="16.5" customHeight="1" x14ac:dyDescent="0.25">
      <c r="A104" s="90" t="s">
        <v>3</v>
      </c>
      <c r="B104" s="91" t="s">
        <v>73</v>
      </c>
      <c r="C104" s="11" t="s">
        <v>35</v>
      </c>
      <c r="D104" s="11"/>
      <c r="E104" s="11"/>
      <c r="F104" s="11"/>
      <c r="G104" s="12" t="s">
        <v>84</v>
      </c>
      <c r="H104" s="11" t="s">
        <v>5</v>
      </c>
      <c r="I104" s="11" t="s">
        <v>6</v>
      </c>
      <c r="J104" s="24">
        <f>J105+J106</f>
        <v>469200000</v>
      </c>
      <c r="K104" s="24">
        <f t="shared" ref="K104:L104" si="44">K105+K106</f>
        <v>0</v>
      </c>
      <c r="L104" s="24">
        <f t="shared" si="44"/>
        <v>0</v>
      </c>
      <c r="M104" s="24">
        <f>M105+M106</f>
        <v>469200000</v>
      </c>
      <c r="N104" s="24">
        <f>N105+N106</f>
        <v>0</v>
      </c>
      <c r="O104" s="24">
        <f>O105+O106</f>
        <v>367787704</v>
      </c>
      <c r="P104" s="24">
        <f>M104-O104-N104</f>
        <v>101412296</v>
      </c>
      <c r="Q104" s="24">
        <f>Q105+Q106</f>
        <v>367787704</v>
      </c>
      <c r="R104" s="26">
        <f>IF(Q104&gt;1,Q104/(M104-N104),0)</f>
        <v>0.78386126172208015</v>
      </c>
      <c r="S104" s="24">
        <f>S105+S106</f>
        <v>293924304</v>
      </c>
      <c r="T104" s="33">
        <f>T105+T106</f>
        <v>285628504</v>
      </c>
    </row>
    <row r="105" spans="1:22" s="6" customFormat="1" ht="16.5" customHeight="1" x14ac:dyDescent="0.25">
      <c r="A105" s="90" t="s">
        <v>3</v>
      </c>
      <c r="B105" s="93" t="s">
        <v>73</v>
      </c>
      <c r="C105" s="7" t="s">
        <v>35</v>
      </c>
      <c r="D105" s="7" t="s">
        <v>51</v>
      </c>
      <c r="E105" s="7" t="s">
        <v>36</v>
      </c>
      <c r="F105" s="7"/>
      <c r="G105" s="23" t="s">
        <v>77</v>
      </c>
      <c r="H105" s="7" t="s">
        <v>5</v>
      </c>
      <c r="I105" s="7" t="s">
        <v>6</v>
      </c>
      <c r="J105" s="27">
        <v>458200000</v>
      </c>
      <c r="K105" s="27">
        <v>0</v>
      </c>
      <c r="L105" s="27">
        <v>0</v>
      </c>
      <c r="M105" s="27">
        <f>J105+K105-L105</f>
        <v>458200000</v>
      </c>
      <c r="N105" s="14">
        <v>0</v>
      </c>
      <c r="O105" s="27">
        <v>367787704</v>
      </c>
      <c r="P105" s="27">
        <f>+M105-O105-N105</f>
        <v>90412296</v>
      </c>
      <c r="Q105" s="27">
        <v>367787704</v>
      </c>
      <c r="R105" s="26">
        <f>IF(Q105&gt;1,Q105/(M105-N105),0)</f>
        <v>0.80267940637276303</v>
      </c>
      <c r="S105" s="27">
        <v>293924304</v>
      </c>
      <c r="T105" s="51">
        <v>285628504</v>
      </c>
    </row>
    <row r="106" spans="1:22" s="47" customFormat="1" ht="16.5" customHeight="1" x14ac:dyDescent="0.25">
      <c r="A106" s="90" t="s">
        <v>3</v>
      </c>
      <c r="B106" s="93" t="s">
        <v>73</v>
      </c>
      <c r="C106" s="7" t="s">
        <v>35</v>
      </c>
      <c r="D106" s="7" t="s">
        <v>51</v>
      </c>
      <c r="E106" s="7" t="s">
        <v>44</v>
      </c>
      <c r="F106" s="7"/>
      <c r="G106" s="23" t="s">
        <v>78</v>
      </c>
      <c r="H106" s="7" t="s">
        <v>5</v>
      </c>
      <c r="I106" s="7" t="s">
        <v>6</v>
      </c>
      <c r="J106" s="27">
        <v>11000000</v>
      </c>
      <c r="K106" s="27">
        <v>0</v>
      </c>
      <c r="L106" s="27">
        <v>0</v>
      </c>
      <c r="M106" s="27">
        <f>J106+K106-L106</f>
        <v>11000000</v>
      </c>
      <c r="N106" s="14">
        <v>0</v>
      </c>
      <c r="O106" s="27">
        <v>0</v>
      </c>
      <c r="P106" s="27">
        <f>+M106-O106-N106</f>
        <v>11000000</v>
      </c>
      <c r="Q106" s="27">
        <v>0</v>
      </c>
      <c r="R106" s="26">
        <f t="shared" si="43"/>
        <v>0</v>
      </c>
      <c r="S106" s="27">
        <v>0</v>
      </c>
      <c r="T106" s="51">
        <v>0</v>
      </c>
    </row>
    <row r="107" spans="1:22" s="47" customFormat="1" ht="16.5" customHeight="1" x14ac:dyDescent="0.25">
      <c r="A107" s="90" t="s">
        <v>3</v>
      </c>
      <c r="B107" s="91" t="s">
        <v>73</v>
      </c>
      <c r="C107" s="11" t="s">
        <v>71</v>
      </c>
      <c r="D107" s="11"/>
      <c r="E107" s="11"/>
      <c r="F107" s="11"/>
      <c r="G107" s="12" t="s">
        <v>144</v>
      </c>
      <c r="H107" s="11" t="s">
        <v>5</v>
      </c>
      <c r="I107" s="11">
        <v>11</v>
      </c>
      <c r="J107" s="24">
        <f>J108</f>
        <v>850000000</v>
      </c>
      <c r="K107" s="24">
        <f t="shared" ref="K107:L108" si="45">K108</f>
        <v>0</v>
      </c>
      <c r="L107" s="24">
        <f t="shared" si="45"/>
        <v>0</v>
      </c>
      <c r="M107" s="24">
        <f>M108</f>
        <v>850000000</v>
      </c>
      <c r="N107" s="14">
        <f>N108</f>
        <v>0</v>
      </c>
      <c r="O107" s="24">
        <f t="shared" ref="O107:T108" si="46">O108</f>
        <v>0</v>
      </c>
      <c r="P107" s="24">
        <f>+M107-O107-N107</f>
        <v>850000000</v>
      </c>
      <c r="Q107" s="24">
        <f t="shared" si="46"/>
        <v>0</v>
      </c>
      <c r="R107" s="26">
        <f t="shared" si="43"/>
        <v>0</v>
      </c>
      <c r="S107" s="24">
        <f t="shared" si="46"/>
        <v>0</v>
      </c>
      <c r="T107" s="33">
        <f t="shared" si="46"/>
        <v>0</v>
      </c>
    </row>
    <row r="108" spans="1:22" s="6" customFormat="1" ht="16.5" customHeight="1" x14ac:dyDescent="0.25">
      <c r="A108" s="90" t="s">
        <v>3</v>
      </c>
      <c r="B108" s="91" t="s">
        <v>73</v>
      </c>
      <c r="C108" s="11" t="s">
        <v>71</v>
      </c>
      <c r="D108" s="71" t="s">
        <v>35</v>
      </c>
      <c r="E108" s="11"/>
      <c r="F108" s="11"/>
      <c r="G108" s="12" t="s">
        <v>85</v>
      </c>
      <c r="H108" s="11" t="s">
        <v>5</v>
      </c>
      <c r="I108" s="11">
        <v>11</v>
      </c>
      <c r="J108" s="24">
        <f>J109</f>
        <v>850000000</v>
      </c>
      <c r="K108" s="24">
        <f t="shared" si="45"/>
        <v>0</v>
      </c>
      <c r="L108" s="24">
        <f t="shared" si="45"/>
        <v>0</v>
      </c>
      <c r="M108" s="24">
        <f>M109</f>
        <v>850000000</v>
      </c>
      <c r="N108" s="14">
        <f>N109</f>
        <v>0</v>
      </c>
      <c r="O108" s="24">
        <f t="shared" si="46"/>
        <v>0</v>
      </c>
      <c r="P108" s="24">
        <f>+M108-O108-N108</f>
        <v>850000000</v>
      </c>
      <c r="Q108" s="24">
        <f t="shared" si="46"/>
        <v>0</v>
      </c>
      <c r="R108" s="26">
        <f t="shared" si="43"/>
        <v>0</v>
      </c>
      <c r="S108" s="24">
        <f t="shared" si="46"/>
        <v>0</v>
      </c>
      <c r="T108" s="33">
        <f t="shared" si="46"/>
        <v>0</v>
      </c>
    </row>
    <row r="109" spans="1:22" ht="18" customHeight="1" x14ac:dyDescent="0.25">
      <c r="A109" s="92" t="s">
        <v>3</v>
      </c>
      <c r="B109" s="93" t="s">
        <v>73</v>
      </c>
      <c r="C109" s="7" t="s">
        <v>71</v>
      </c>
      <c r="D109" s="7" t="s">
        <v>35</v>
      </c>
      <c r="E109" s="7"/>
      <c r="F109" s="7"/>
      <c r="G109" s="23" t="s">
        <v>85</v>
      </c>
      <c r="H109" s="7" t="s">
        <v>5</v>
      </c>
      <c r="I109" s="7">
        <v>11</v>
      </c>
      <c r="J109" s="27">
        <v>850000000</v>
      </c>
      <c r="K109" s="27">
        <v>0</v>
      </c>
      <c r="L109" s="27">
        <v>0</v>
      </c>
      <c r="M109" s="27">
        <f>J109+K109-L109</f>
        <v>850000000</v>
      </c>
      <c r="N109" s="9">
        <v>0</v>
      </c>
      <c r="O109" s="27">
        <v>0</v>
      </c>
      <c r="P109" s="24">
        <f>+M109-O109-N109</f>
        <v>850000000</v>
      </c>
      <c r="Q109" s="27">
        <v>0</v>
      </c>
      <c r="R109" s="26">
        <f t="shared" si="43"/>
        <v>0</v>
      </c>
      <c r="S109" s="27">
        <v>0</v>
      </c>
      <c r="T109" s="51">
        <v>0</v>
      </c>
    </row>
    <row r="110" spans="1:22" ht="21.75" customHeight="1" x14ac:dyDescent="0.25">
      <c r="A110" s="94" t="s">
        <v>3</v>
      </c>
      <c r="B110" s="95" t="s">
        <v>73</v>
      </c>
      <c r="C110" s="81"/>
      <c r="D110" s="81"/>
      <c r="E110" s="81"/>
      <c r="F110" s="81"/>
      <c r="G110" s="82" t="s">
        <v>106</v>
      </c>
      <c r="H110" s="81" t="s">
        <v>5</v>
      </c>
      <c r="I110" s="83" t="s">
        <v>6</v>
      </c>
      <c r="J110" s="64">
        <f>J102</f>
        <v>469200000</v>
      </c>
      <c r="K110" s="64">
        <f t="shared" ref="K110:L110" si="47">K102</f>
        <v>0</v>
      </c>
      <c r="L110" s="64">
        <f t="shared" si="47"/>
        <v>0</v>
      </c>
      <c r="M110" s="64">
        <f>M102</f>
        <v>469200000</v>
      </c>
      <c r="N110" s="64">
        <f>N104</f>
        <v>0</v>
      </c>
      <c r="O110" s="64">
        <f>O104</f>
        <v>367787704</v>
      </c>
      <c r="P110" s="64">
        <f>P104</f>
        <v>101412296</v>
      </c>
      <c r="Q110" s="64">
        <f>Q104</f>
        <v>367787704</v>
      </c>
      <c r="R110" s="76">
        <f t="shared" si="43"/>
        <v>0.78386126172208015</v>
      </c>
      <c r="S110" s="64">
        <f>S104</f>
        <v>293924304</v>
      </c>
      <c r="T110" s="73">
        <f>T104</f>
        <v>285628504</v>
      </c>
    </row>
    <row r="111" spans="1:22" ht="21.75" customHeight="1" x14ac:dyDescent="0.25">
      <c r="A111" s="94" t="s">
        <v>3</v>
      </c>
      <c r="B111" s="95" t="s">
        <v>73</v>
      </c>
      <c r="C111" s="81"/>
      <c r="D111" s="81"/>
      <c r="E111" s="81"/>
      <c r="F111" s="81"/>
      <c r="G111" s="82" t="s">
        <v>106</v>
      </c>
      <c r="H111" s="81" t="s">
        <v>5</v>
      </c>
      <c r="I111" s="83">
        <v>11</v>
      </c>
      <c r="J111" s="64">
        <f>J103</f>
        <v>850000000</v>
      </c>
      <c r="K111" s="64">
        <f t="shared" ref="K111:L111" si="48">K103</f>
        <v>0</v>
      </c>
      <c r="L111" s="64">
        <f t="shared" si="48"/>
        <v>0</v>
      </c>
      <c r="M111" s="64">
        <f>M103</f>
        <v>850000000</v>
      </c>
      <c r="N111" s="64">
        <f>N108</f>
        <v>0</v>
      </c>
      <c r="O111" s="64">
        <f>O103</f>
        <v>0</v>
      </c>
      <c r="P111" s="64">
        <f>P103</f>
        <v>850000000</v>
      </c>
      <c r="Q111" s="64">
        <f>Q103</f>
        <v>0</v>
      </c>
      <c r="R111" s="76">
        <f t="shared" si="43"/>
        <v>0</v>
      </c>
      <c r="S111" s="64">
        <f>S103</f>
        <v>0</v>
      </c>
      <c r="T111" s="73">
        <f>T103</f>
        <v>0</v>
      </c>
    </row>
    <row r="112" spans="1:22" ht="16.5" customHeight="1" x14ac:dyDescent="0.25">
      <c r="A112" s="122" t="s">
        <v>111</v>
      </c>
      <c r="B112" s="123"/>
      <c r="C112" s="123"/>
      <c r="D112" s="123"/>
      <c r="E112" s="123"/>
      <c r="F112" s="123"/>
      <c r="G112" s="123"/>
      <c r="H112" s="123"/>
      <c r="I112" s="124"/>
      <c r="J112" s="77">
        <f>J110+J111</f>
        <v>1319200000</v>
      </c>
      <c r="K112" s="77">
        <f t="shared" ref="K112:L112" si="49">K110+K111</f>
        <v>0</v>
      </c>
      <c r="L112" s="77">
        <f t="shared" si="49"/>
        <v>0</v>
      </c>
      <c r="M112" s="77">
        <f>M110+M111</f>
        <v>1319200000</v>
      </c>
      <c r="N112" s="77">
        <f>N110+N111</f>
        <v>0</v>
      </c>
      <c r="O112" s="77">
        <f>O110+O111</f>
        <v>367787704</v>
      </c>
      <c r="P112" s="77">
        <f>P110+P111</f>
        <v>951412296</v>
      </c>
      <c r="Q112" s="77">
        <f>Q110+Q111</f>
        <v>367787704</v>
      </c>
      <c r="R112" s="76">
        <f t="shared" si="43"/>
        <v>0.27879601576713159</v>
      </c>
      <c r="S112" s="77">
        <f>S110+S111</f>
        <v>293924304</v>
      </c>
      <c r="T112" s="78">
        <f>T110+T111</f>
        <v>285628504</v>
      </c>
    </row>
    <row r="113" spans="1:21" ht="16.5" customHeight="1" x14ac:dyDescent="0.25">
      <c r="A113" s="96" t="s">
        <v>3</v>
      </c>
      <c r="B113" s="84"/>
      <c r="C113" s="84"/>
      <c r="D113" s="84"/>
      <c r="E113" s="84"/>
      <c r="F113" s="84"/>
      <c r="G113" s="85" t="s">
        <v>4</v>
      </c>
      <c r="H113" s="84" t="s">
        <v>5</v>
      </c>
      <c r="I113" s="86">
        <v>10</v>
      </c>
      <c r="J113" s="72">
        <f t="shared" ref="J113:Q113" si="50">+J110+J83+J33+J99</f>
        <v>332071100000</v>
      </c>
      <c r="K113" s="72">
        <f t="shared" si="50"/>
        <v>186406354.84</v>
      </c>
      <c r="L113" s="72">
        <f t="shared" si="50"/>
        <v>186406354.84</v>
      </c>
      <c r="M113" s="72">
        <f t="shared" si="50"/>
        <v>332071100000</v>
      </c>
      <c r="N113" s="72">
        <f t="shared" si="50"/>
        <v>12721800000</v>
      </c>
      <c r="O113" s="72">
        <f t="shared" si="50"/>
        <v>61812372185.68</v>
      </c>
      <c r="P113" s="72">
        <f t="shared" si="50"/>
        <v>257536927814.32001</v>
      </c>
      <c r="Q113" s="72">
        <f t="shared" si="50"/>
        <v>56323466917.68</v>
      </c>
      <c r="R113" s="74">
        <f>IF(Q113&gt;1,Q113/(M113-N113),0)</f>
        <v>0.17636947041274242</v>
      </c>
      <c r="S113" s="72">
        <f>+S110+S83+S33+S99</f>
        <v>39847326777.43</v>
      </c>
      <c r="T113" s="75">
        <f>+T110+T83+T33+T99</f>
        <v>39349298708.650002</v>
      </c>
    </row>
    <row r="114" spans="1:21" ht="16.5" customHeight="1" x14ac:dyDescent="0.25">
      <c r="A114" s="96" t="s">
        <v>3</v>
      </c>
      <c r="B114" s="84"/>
      <c r="C114" s="84"/>
      <c r="D114" s="84"/>
      <c r="E114" s="84"/>
      <c r="F114" s="84"/>
      <c r="G114" s="85" t="s">
        <v>4</v>
      </c>
      <c r="H114" s="84" t="s">
        <v>5</v>
      </c>
      <c r="I114" s="86">
        <v>11</v>
      </c>
      <c r="J114" s="72">
        <f>J111</f>
        <v>850000000</v>
      </c>
      <c r="K114" s="72">
        <f t="shared" ref="K114:L114" si="51">K111</f>
        <v>0</v>
      </c>
      <c r="L114" s="72">
        <f t="shared" si="51"/>
        <v>0</v>
      </c>
      <c r="M114" s="72">
        <f>M111</f>
        <v>850000000</v>
      </c>
      <c r="N114" s="72">
        <f>N111</f>
        <v>0</v>
      </c>
      <c r="O114" s="72">
        <f>O111</f>
        <v>0</v>
      </c>
      <c r="P114" s="72">
        <f>P111</f>
        <v>850000000</v>
      </c>
      <c r="Q114" s="72">
        <f>Q111</f>
        <v>0</v>
      </c>
      <c r="R114" s="74">
        <f t="shared" si="43"/>
        <v>0</v>
      </c>
      <c r="S114" s="72">
        <f>S111</f>
        <v>0</v>
      </c>
      <c r="T114" s="75">
        <f>T111</f>
        <v>0</v>
      </c>
    </row>
    <row r="115" spans="1:21" ht="16.5" customHeight="1" x14ac:dyDescent="0.25">
      <c r="A115" s="96" t="s">
        <v>3</v>
      </c>
      <c r="B115" s="84"/>
      <c r="C115" s="84"/>
      <c r="D115" s="84"/>
      <c r="E115" s="84"/>
      <c r="F115" s="84"/>
      <c r="G115" s="85" t="s">
        <v>4</v>
      </c>
      <c r="H115" s="84" t="s">
        <v>8</v>
      </c>
      <c r="I115" s="86">
        <v>20</v>
      </c>
      <c r="J115" s="72">
        <f t="shared" ref="J115:L115" si="52">J84</f>
        <v>786000000</v>
      </c>
      <c r="K115" s="72">
        <f t="shared" si="52"/>
        <v>0</v>
      </c>
      <c r="L115" s="72">
        <f t="shared" si="52"/>
        <v>0</v>
      </c>
      <c r="M115" s="72">
        <f t="shared" ref="M115:Q116" si="53">M84</f>
        <v>786000000</v>
      </c>
      <c r="N115" s="72">
        <f t="shared" si="53"/>
        <v>0</v>
      </c>
      <c r="O115" s="72">
        <f t="shared" si="53"/>
        <v>0</v>
      </c>
      <c r="P115" s="72">
        <f t="shared" si="53"/>
        <v>786000000</v>
      </c>
      <c r="Q115" s="72">
        <f t="shared" si="53"/>
        <v>0</v>
      </c>
      <c r="R115" s="74">
        <f t="shared" si="43"/>
        <v>0</v>
      </c>
      <c r="S115" s="72">
        <f>S84</f>
        <v>0</v>
      </c>
      <c r="T115" s="75">
        <f>T84</f>
        <v>0</v>
      </c>
    </row>
    <row r="116" spans="1:21" s="5" customFormat="1" ht="15" customHeight="1" x14ac:dyDescent="0.2">
      <c r="A116" s="96" t="s">
        <v>3</v>
      </c>
      <c r="B116" s="84"/>
      <c r="C116" s="84"/>
      <c r="D116" s="84"/>
      <c r="E116" s="84"/>
      <c r="F116" s="84"/>
      <c r="G116" s="85" t="s">
        <v>4</v>
      </c>
      <c r="H116" s="84" t="s">
        <v>8</v>
      </c>
      <c r="I116" s="86">
        <v>21</v>
      </c>
      <c r="J116" s="72">
        <f t="shared" ref="J116:L116" si="54">J85</f>
        <v>391600000</v>
      </c>
      <c r="K116" s="72">
        <f t="shared" si="54"/>
        <v>0</v>
      </c>
      <c r="L116" s="72">
        <f t="shared" si="54"/>
        <v>0</v>
      </c>
      <c r="M116" s="72">
        <f t="shared" si="53"/>
        <v>391600000</v>
      </c>
      <c r="N116" s="72">
        <f t="shared" si="53"/>
        <v>0</v>
      </c>
      <c r="O116" s="72">
        <f t="shared" si="53"/>
        <v>0</v>
      </c>
      <c r="P116" s="72">
        <f t="shared" si="53"/>
        <v>391600000</v>
      </c>
      <c r="Q116" s="72">
        <f t="shared" si="53"/>
        <v>0</v>
      </c>
      <c r="R116" s="74">
        <f t="shared" si="43"/>
        <v>0</v>
      </c>
      <c r="S116" s="72">
        <f>S85</f>
        <v>0</v>
      </c>
      <c r="T116" s="75">
        <f>T85</f>
        <v>0</v>
      </c>
      <c r="U116" s="46"/>
    </row>
    <row r="117" spans="1:21" ht="15.75" customHeight="1" thickBot="1" x14ac:dyDescent="0.3">
      <c r="A117" s="125" t="s">
        <v>28</v>
      </c>
      <c r="B117" s="126"/>
      <c r="C117" s="126"/>
      <c r="D117" s="126"/>
      <c r="E117" s="126"/>
      <c r="F117" s="126"/>
      <c r="G117" s="126"/>
      <c r="H117" s="126"/>
      <c r="I117" s="127"/>
      <c r="J117" s="41">
        <f>SUM(J113:J116)</f>
        <v>334098700000</v>
      </c>
      <c r="K117" s="41">
        <f t="shared" ref="K117:L117" si="55">SUM(K113:K116)</f>
        <v>186406354.84</v>
      </c>
      <c r="L117" s="41">
        <f t="shared" si="55"/>
        <v>186406354.84</v>
      </c>
      <c r="M117" s="41">
        <f>SUM(M113:M116)</f>
        <v>334098700000</v>
      </c>
      <c r="N117" s="41">
        <f>SUM(N113:N116)</f>
        <v>12721800000</v>
      </c>
      <c r="O117" s="41">
        <f>SUM(O113:O116)</f>
        <v>61812372185.68</v>
      </c>
      <c r="P117" s="41">
        <f>SUM(P113:P116)</f>
        <v>259564527814.32001</v>
      </c>
      <c r="Q117" s="41">
        <f>SUM(Q113:Q116)</f>
        <v>56323466917.68</v>
      </c>
      <c r="R117" s="43">
        <f>IF(Q117&gt;1,Q117/(M117-N117),0)</f>
        <v>0.17525673723805288</v>
      </c>
      <c r="S117" s="41">
        <f>SUM(S113:S116)</f>
        <v>39847326777.43</v>
      </c>
      <c r="T117" s="52">
        <f>SUM(T113:T116)</f>
        <v>39349298708.650002</v>
      </c>
    </row>
    <row r="118" spans="1:21" s="6" customFormat="1" ht="18.75" customHeight="1" thickBot="1" x14ac:dyDescent="0.3">
      <c r="A118" s="116" t="s">
        <v>31</v>
      </c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8"/>
    </row>
    <row r="119" spans="1:21" s="6" customFormat="1" ht="24.75" customHeight="1" x14ac:dyDescent="0.25">
      <c r="A119" s="90" t="s">
        <v>18</v>
      </c>
      <c r="B119" s="91">
        <v>2901</v>
      </c>
      <c r="C119" s="11"/>
      <c r="D119" s="11"/>
      <c r="E119" s="11"/>
      <c r="F119" s="11"/>
      <c r="G119" s="12" t="s">
        <v>104</v>
      </c>
      <c r="H119" s="11" t="s">
        <v>5</v>
      </c>
      <c r="I119" s="13">
        <v>10</v>
      </c>
      <c r="J119" s="24">
        <f>J123+J125+J127+J131+J137+J147+J151</f>
        <v>45330000000</v>
      </c>
      <c r="K119" s="24">
        <f t="shared" ref="K119:Q119" si="56">K124+K126+K128+K129+K130+K134+K138++K139+K140+K148+K149+K150+K152+K153+K154+K155</f>
        <v>762962130</v>
      </c>
      <c r="L119" s="24">
        <f t="shared" si="56"/>
        <v>762962130</v>
      </c>
      <c r="M119" s="24">
        <f t="shared" si="56"/>
        <v>45330000000</v>
      </c>
      <c r="N119" s="14">
        <f t="shared" si="56"/>
        <v>0</v>
      </c>
      <c r="O119" s="88">
        <f t="shared" si="56"/>
        <v>2608585169</v>
      </c>
      <c r="P119" s="24">
        <f t="shared" si="56"/>
        <v>42721414831</v>
      </c>
      <c r="Q119" s="14">
        <f t="shared" si="56"/>
        <v>1200925155</v>
      </c>
      <c r="R119" s="26">
        <f>IF(Q119&gt;1,Q119/(M119-N119),0)</f>
        <v>2.6492944076770351E-2</v>
      </c>
      <c r="S119" s="14">
        <f>S124+S126+S128+S129+S130+S134+S138++S139+S140+S148+S149+S150+S152+S153+S154+S155</f>
        <v>0</v>
      </c>
      <c r="T119" s="22">
        <f>T124+T126+T128+T129+T130+T134+T138++T139+T140+T148+T149+T150+T152+T153+T154+T155</f>
        <v>0</v>
      </c>
    </row>
    <row r="120" spans="1:21" s="6" customFormat="1" ht="24.75" customHeight="1" x14ac:dyDescent="0.25">
      <c r="A120" s="90" t="s">
        <v>18</v>
      </c>
      <c r="B120" s="91">
        <v>2901</v>
      </c>
      <c r="C120" s="11"/>
      <c r="D120" s="11"/>
      <c r="E120" s="11"/>
      <c r="F120" s="11"/>
      <c r="G120" s="12" t="s">
        <v>150</v>
      </c>
      <c r="H120" s="11" t="s">
        <v>8</v>
      </c>
      <c r="I120" s="11">
        <v>11</v>
      </c>
      <c r="J120" s="24">
        <f>J141</f>
        <v>9015000000</v>
      </c>
      <c r="K120" s="24">
        <f t="shared" ref="K120:Q120" si="57">K141</f>
        <v>0</v>
      </c>
      <c r="L120" s="24">
        <f t="shared" si="57"/>
        <v>0</v>
      </c>
      <c r="M120" s="24">
        <f t="shared" si="57"/>
        <v>9015000000</v>
      </c>
      <c r="N120" s="14">
        <f t="shared" si="57"/>
        <v>0</v>
      </c>
      <c r="O120" s="88">
        <f t="shared" si="57"/>
        <v>0</v>
      </c>
      <c r="P120" s="24">
        <f t="shared" si="57"/>
        <v>9015000000</v>
      </c>
      <c r="Q120" s="14">
        <f t="shared" si="57"/>
        <v>0</v>
      </c>
      <c r="R120" s="26">
        <f t="shared" ref="R120:R182" si="58">IF(Q120&gt;1,Q120/(M120-N120),0)</f>
        <v>0</v>
      </c>
      <c r="S120" s="14">
        <f t="shared" ref="S120:T120" si="59">S141</f>
        <v>0</v>
      </c>
      <c r="T120" s="22">
        <f t="shared" si="59"/>
        <v>0</v>
      </c>
    </row>
    <row r="121" spans="1:21" s="6" customFormat="1" ht="24.75" customHeight="1" x14ac:dyDescent="0.25">
      <c r="A121" s="90" t="s">
        <v>18</v>
      </c>
      <c r="B121" s="91">
        <v>2901</v>
      </c>
      <c r="C121" s="11"/>
      <c r="D121" s="11"/>
      <c r="E121" s="11"/>
      <c r="F121" s="11"/>
      <c r="G121" s="12" t="s">
        <v>150</v>
      </c>
      <c r="H121" s="11" t="s">
        <v>8</v>
      </c>
      <c r="I121" s="13">
        <v>20</v>
      </c>
      <c r="J121" s="14">
        <f>J132</f>
        <v>4000000000</v>
      </c>
      <c r="K121" s="14">
        <f t="shared" ref="K121:Q121" si="60">K132</f>
        <v>0</v>
      </c>
      <c r="L121" s="24">
        <f t="shared" si="60"/>
        <v>0</v>
      </c>
      <c r="M121" s="24">
        <f t="shared" si="60"/>
        <v>4000000000</v>
      </c>
      <c r="N121" s="14">
        <f t="shared" si="60"/>
        <v>0</v>
      </c>
      <c r="O121" s="14">
        <f t="shared" si="60"/>
        <v>0</v>
      </c>
      <c r="P121" s="24">
        <f t="shared" si="60"/>
        <v>4000000000</v>
      </c>
      <c r="Q121" s="14">
        <f t="shared" si="60"/>
        <v>0</v>
      </c>
      <c r="R121" s="26">
        <f t="shared" si="58"/>
        <v>0</v>
      </c>
      <c r="S121" s="24">
        <f t="shared" ref="S121:T121" si="61">S132</f>
        <v>0</v>
      </c>
      <c r="T121" s="22">
        <f t="shared" si="61"/>
        <v>0</v>
      </c>
    </row>
    <row r="122" spans="1:21" ht="33" customHeight="1" x14ac:dyDescent="0.25">
      <c r="A122" s="90" t="s">
        <v>18</v>
      </c>
      <c r="B122" s="91">
        <v>2901</v>
      </c>
      <c r="C122" s="11"/>
      <c r="D122" s="11"/>
      <c r="E122" s="11"/>
      <c r="F122" s="11"/>
      <c r="G122" s="12" t="s">
        <v>150</v>
      </c>
      <c r="H122" s="11" t="s">
        <v>8</v>
      </c>
      <c r="I122" s="13">
        <v>21</v>
      </c>
      <c r="J122" s="14">
        <f>J133+J142</f>
        <v>2908160000</v>
      </c>
      <c r="K122" s="14">
        <f t="shared" ref="K122:Q122" si="62">K136+K145+K146</f>
        <v>0</v>
      </c>
      <c r="L122" s="24">
        <f t="shared" si="62"/>
        <v>0</v>
      </c>
      <c r="M122" s="24">
        <f t="shared" si="62"/>
        <v>2908160000</v>
      </c>
      <c r="N122" s="14">
        <f t="shared" si="62"/>
        <v>0</v>
      </c>
      <c r="O122" s="14">
        <f t="shared" si="62"/>
        <v>49500000</v>
      </c>
      <c r="P122" s="24">
        <f t="shared" si="62"/>
        <v>2858660000</v>
      </c>
      <c r="Q122" s="14">
        <f t="shared" si="62"/>
        <v>49500000</v>
      </c>
      <c r="R122" s="26">
        <f t="shared" si="58"/>
        <v>1.7021071742957746E-2</v>
      </c>
      <c r="S122" s="14">
        <f>S136+S145+S146</f>
        <v>0</v>
      </c>
      <c r="T122" s="22">
        <f>T136+T145+T146</f>
        <v>0</v>
      </c>
    </row>
    <row r="123" spans="1:21" ht="33" customHeight="1" x14ac:dyDescent="0.25">
      <c r="A123" s="99" t="s">
        <v>18</v>
      </c>
      <c r="B123" s="105" t="s">
        <v>91</v>
      </c>
      <c r="C123" s="103" t="s">
        <v>92</v>
      </c>
      <c r="D123" s="103" t="s">
        <v>93</v>
      </c>
      <c r="E123" s="11"/>
      <c r="F123" s="11"/>
      <c r="G123" s="12" t="s">
        <v>223</v>
      </c>
      <c r="H123" s="103" t="s">
        <v>5</v>
      </c>
      <c r="I123" s="104">
        <v>10</v>
      </c>
      <c r="J123" s="14">
        <f>J124</f>
        <v>10500000000</v>
      </c>
      <c r="K123" s="14">
        <f t="shared" ref="K123:N123" si="63">K124</f>
        <v>0</v>
      </c>
      <c r="L123" s="24">
        <f t="shared" si="63"/>
        <v>0</v>
      </c>
      <c r="M123" s="24">
        <f t="shared" si="63"/>
        <v>10500000000</v>
      </c>
      <c r="N123" s="14">
        <f t="shared" si="63"/>
        <v>0</v>
      </c>
      <c r="O123" s="14">
        <f>O124</f>
        <v>62788235</v>
      </c>
      <c r="P123" s="24">
        <f>P124</f>
        <v>10437211765</v>
      </c>
      <c r="Q123" s="14">
        <f>Q124</f>
        <v>42788235</v>
      </c>
      <c r="R123" s="26">
        <f t="shared" si="58"/>
        <v>4.0750700000000001E-3</v>
      </c>
      <c r="S123" s="14">
        <f>S124</f>
        <v>0</v>
      </c>
      <c r="T123" s="22">
        <f>T124</f>
        <v>0</v>
      </c>
    </row>
    <row r="124" spans="1:21" ht="50.25" customHeight="1" x14ac:dyDescent="0.25">
      <c r="A124" s="97" t="s">
        <v>18</v>
      </c>
      <c r="B124" s="98" t="s">
        <v>91</v>
      </c>
      <c r="C124" s="56" t="s">
        <v>92</v>
      </c>
      <c r="D124" s="56" t="s">
        <v>93</v>
      </c>
      <c r="E124" s="56" t="s">
        <v>157</v>
      </c>
      <c r="F124" s="56" t="s">
        <v>169</v>
      </c>
      <c r="G124" s="23" t="s">
        <v>190</v>
      </c>
      <c r="H124" s="56" t="s">
        <v>5</v>
      </c>
      <c r="I124" s="57">
        <v>10</v>
      </c>
      <c r="J124" s="44">
        <v>10500000000</v>
      </c>
      <c r="K124" s="44">
        <v>0</v>
      </c>
      <c r="L124" s="44">
        <v>0</v>
      </c>
      <c r="M124" s="44">
        <f>J124+K124-L124</f>
        <v>10500000000</v>
      </c>
      <c r="N124" s="44">
        <v>0</v>
      </c>
      <c r="O124" s="44">
        <v>62788235</v>
      </c>
      <c r="P124" s="44">
        <f t="shared" ref="P124:P152" si="64">+M124-O124-N124</f>
        <v>10437211765</v>
      </c>
      <c r="Q124" s="58">
        <v>42788235</v>
      </c>
      <c r="R124" s="25">
        <f t="shared" si="58"/>
        <v>4.0750700000000001E-3</v>
      </c>
      <c r="S124" s="58">
        <v>0</v>
      </c>
      <c r="T124" s="59">
        <v>0</v>
      </c>
    </row>
    <row r="125" spans="1:21" ht="50.25" customHeight="1" x14ac:dyDescent="0.25">
      <c r="A125" s="99" t="s">
        <v>18</v>
      </c>
      <c r="B125" s="105" t="s">
        <v>91</v>
      </c>
      <c r="C125" s="103" t="s">
        <v>92</v>
      </c>
      <c r="D125" s="103" t="s">
        <v>6</v>
      </c>
      <c r="E125" s="103"/>
      <c r="F125" s="103"/>
      <c r="G125" s="12" t="s">
        <v>224</v>
      </c>
      <c r="H125" s="103" t="s">
        <v>5</v>
      </c>
      <c r="I125" s="104">
        <v>10</v>
      </c>
      <c r="J125" s="48">
        <f>J126</f>
        <v>100000000</v>
      </c>
      <c r="K125" s="48">
        <f t="shared" ref="K125:M125" si="65">K126</f>
        <v>0</v>
      </c>
      <c r="L125" s="48">
        <f t="shared" si="65"/>
        <v>0</v>
      </c>
      <c r="M125" s="48">
        <f t="shared" si="65"/>
        <v>100000000</v>
      </c>
      <c r="N125" s="48">
        <f t="shared" ref="N125:T125" si="66">N126</f>
        <v>0</v>
      </c>
      <c r="O125" s="48">
        <f t="shared" si="66"/>
        <v>0</v>
      </c>
      <c r="P125" s="48">
        <f t="shared" si="66"/>
        <v>100000000</v>
      </c>
      <c r="Q125" s="106">
        <f t="shared" si="66"/>
        <v>0</v>
      </c>
      <c r="R125" s="26">
        <f t="shared" si="58"/>
        <v>0</v>
      </c>
      <c r="S125" s="106">
        <f t="shared" si="66"/>
        <v>0</v>
      </c>
      <c r="T125" s="107">
        <f t="shared" si="66"/>
        <v>0</v>
      </c>
    </row>
    <row r="126" spans="1:21" ht="46.5" customHeight="1" x14ac:dyDescent="0.25">
      <c r="A126" s="97" t="s">
        <v>18</v>
      </c>
      <c r="B126" s="98" t="s">
        <v>91</v>
      </c>
      <c r="C126" s="56" t="s">
        <v>92</v>
      </c>
      <c r="D126" s="56" t="s">
        <v>6</v>
      </c>
      <c r="E126" s="56" t="s">
        <v>157</v>
      </c>
      <c r="F126" s="56" t="s">
        <v>170</v>
      </c>
      <c r="G126" s="23" t="s">
        <v>191</v>
      </c>
      <c r="H126" s="56" t="s">
        <v>5</v>
      </c>
      <c r="I126" s="57">
        <v>10</v>
      </c>
      <c r="J126" s="58">
        <v>100000000</v>
      </c>
      <c r="K126" s="58">
        <v>0</v>
      </c>
      <c r="L126" s="44">
        <v>0</v>
      </c>
      <c r="M126" s="44">
        <f t="shared" ref="M126:M155" si="67">J126+K126-L126</f>
        <v>100000000</v>
      </c>
      <c r="N126" s="44">
        <v>0</v>
      </c>
      <c r="O126" s="44">
        <v>0</v>
      </c>
      <c r="P126" s="44">
        <f t="shared" si="64"/>
        <v>100000000</v>
      </c>
      <c r="Q126" s="58">
        <v>0</v>
      </c>
      <c r="R126" s="25">
        <f t="shared" si="58"/>
        <v>0</v>
      </c>
      <c r="S126" s="58">
        <v>0</v>
      </c>
      <c r="T126" s="59">
        <v>0</v>
      </c>
    </row>
    <row r="127" spans="1:21" s="108" customFormat="1" ht="51.75" customHeight="1" x14ac:dyDescent="0.25">
      <c r="A127" s="99" t="s">
        <v>18</v>
      </c>
      <c r="B127" s="105" t="s">
        <v>91</v>
      </c>
      <c r="C127" s="103" t="s">
        <v>92</v>
      </c>
      <c r="D127" s="103" t="s">
        <v>7</v>
      </c>
      <c r="E127" s="103"/>
      <c r="F127" s="103"/>
      <c r="G127" s="12" t="s">
        <v>244</v>
      </c>
      <c r="H127" s="103" t="s">
        <v>5</v>
      </c>
      <c r="I127" s="104">
        <v>10</v>
      </c>
      <c r="J127" s="106">
        <f>J128+J129+J130</f>
        <v>4570000000</v>
      </c>
      <c r="K127" s="106">
        <f t="shared" ref="K127:T127" si="68">K128+K129+K130</f>
        <v>32529000</v>
      </c>
      <c r="L127" s="48">
        <f t="shared" si="68"/>
        <v>32529000</v>
      </c>
      <c r="M127" s="48">
        <f t="shared" si="68"/>
        <v>4570000000</v>
      </c>
      <c r="N127" s="48">
        <f t="shared" si="68"/>
        <v>0</v>
      </c>
      <c r="O127" s="48">
        <f t="shared" si="68"/>
        <v>1587630536</v>
      </c>
      <c r="P127" s="48">
        <f t="shared" si="68"/>
        <v>2982369464</v>
      </c>
      <c r="Q127" s="106">
        <f t="shared" si="68"/>
        <v>209696530</v>
      </c>
      <c r="R127" s="26">
        <f t="shared" si="58"/>
        <v>4.5885455142231947E-2</v>
      </c>
      <c r="S127" s="106">
        <f t="shared" si="68"/>
        <v>0</v>
      </c>
      <c r="T127" s="107">
        <f t="shared" si="68"/>
        <v>0</v>
      </c>
    </row>
    <row r="128" spans="1:21" ht="65.25" customHeight="1" x14ac:dyDescent="0.25">
      <c r="A128" s="97" t="s">
        <v>18</v>
      </c>
      <c r="B128" s="98" t="s">
        <v>91</v>
      </c>
      <c r="C128" s="56" t="s">
        <v>92</v>
      </c>
      <c r="D128" s="56" t="s">
        <v>7</v>
      </c>
      <c r="E128" s="56" t="s">
        <v>158</v>
      </c>
      <c r="F128" s="56" t="s">
        <v>171</v>
      </c>
      <c r="G128" s="23" t="s">
        <v>192</v>
      </c>
      <c r="H128" s="56" t="s">
        <v>5</v>
      </c>
      <c r="I128" s="57">
        <v>10</v>
      </c>
      <c r="J128" s="44">
        <v>1370000000</v>
      </c>
      <c r="K128" s="44">
        <v>0</v>
      </c>
      <c r="L128" s="44">
        <v>32529000</v>
      </c>
      <c r="M128" s="44">
        <f t="shared" si="67"/>
        <v>1337471000</v>
      </c>
      <c r="N128" s="44">
        <v>0</v>
      </c>
      <c r="O128" s="44">
        <v>210362232</v>
      </c>
      <c r="P128" s="44">
        <f t="shared" si="64"/>
        <v>1127108768</v>
      </c>
      <c r="Q128" s="58">
        <v>209696530</v>
      </c>
      <c r="R128" s="25">
        <f t="shared" si="58"/>
        <v>0.15678585180538493</v>
      </c>
      <c r="S128" s="58">
        <v>0</v>
      </c>
      <c r="T128" s="59">
        <v>0</v>
      </c>
    </row>
    <row r="129" spans="1:20" ht="76.5" customHeight="1" x14ac:dyDescent="0.25">
      <c r="A129" s="97" t="s">
        <v>18</v>
      </c>
      <c r="B129" s="98" t="s">
        <v>91</v>
      </c>
      <c r="C129" s="56" t="s">
        <v>92</v>
      </c>
      <c r="D129" s="56" t="s">
        <v>7</v>
      </c>
      <c r="E129" s="56" t="s">
        <v>158</v>
      </c>
      <c r="F129" s="56" t="s">
        <v>172</v>
      </c>
      <c r="G129" s="23" t="s">
        <v>193</v>
      </c>
      <c r="H129" s="56" t="s">
        <v>5</v>
      </c>
      <c r="I129" s="57">
        <v>10</v>
      </c>
      <c r="J129" s="44">
        <v>2050000000</v>
      </c>
      <c r="K129" s="44">
        <v>32529000</v>
      </c>
      <c r="L129" s="44">
        <v>0</v>
      </c>
      <c r="M129" s="44">
        <f t="shared" si="67"/>
        <v>2082529000</v>
      </c>
      <c r="N129" s="44">
        <v>0</v>
      </c>
      <c r="O129" s="44">
        <v>1377268304</v>
      </c>
      <c r="P129" s="44">
        <f t="shared" ref="P129:P130" si="69">+M129-O129-N129</f>
        <v>705260696</v>
      </c>
      <c r="Q129" s="58">
        <v>0</v>
      </c>
      <c r="R129" s="25">
        <f t="shared" si="58"/>
        <v>0</v>
      </c>
      <c r="S129" s="58">
        <v>0</v>
      </c>
      <c r="T129" s="59">
        <v>0</v>
      </c>
    </row>
    <row r="130" spans="1:20" ht="63.75" customHeight="1" x14ac:dyDescent="0.25">
      <c r="A130" s="97" t="s">
        <v>18</v>
      </c>
      <c r="B130" s="98" t="s">
        <v>91</v>
      </c>
      <c r="C130" s="56" t="s">
        <v>92</v>
      </c>
      <c r="D130" s="56" t="s">
        <v>7</v>
      </c>
      <c r="E130" s="56" t="s">
        <v>158</v>
      </c>
      <c r="F130" s="56" t="s">
        <v>173</v>
      </c>
      <c r="G130" s="23" t="s">
        <v>194</v>
      </c>
      <c r="H130" s="56" t="s">
        <v>5</v>
      </c>
      <c r="I130" s="57">
        <v>10</v>
      </c>
      <c r="J130" s="44">
        <v>1150000000</v>
      </c>
      <c r="K130" s="44">
        <v>0</v>
      </c>
      <c r="L130" s="44">
        <v>0</v>
      </c>
      <c r="M130" s="44">
        <f t="shared" si="67"/>
        <v>1150000000</v>
      </c>
      <c r="N130" s="44">
        <v>0</v>
      </c>
      <c r="O130" s="44">
        <v>0</v>
      </c>
      <c r="P130" s="44">
        <f t="shared" si="69"/>
        <v>1150000000</v>
      </c>
      <c r="Q130" s="58">
        <v>0</v>
      </c>
      <c r="R130" s="25">
        <f t="shared" si="58"/>
        <v>0</v>
      </c>
      <c r="S130" s="58">
        <v>0</v>
      </c>
      <c r="T130" s="59">
        <v>0</v>
      </c>
    </row>
    <row r="131" spans="1:20" ht="49.5" customHeight="1" x14ac:dyDescent="0.25">
      <c r="A131" s="99" t="s">
        <v>18</v>
      </c>
      <c r="B131" s="105" t="s">
        <v>91</v>
      </c>
      <c r="C131" s="103" t="s">
        <v>92</v>
      </c>
      <c r="D131" s="103" t="s">
        <v>94</v>
      </c>
      <c r="E131" s="103"/>
      <c r="F131" s="103"/>
      <c r="G131" s="12" t="s">
        <v>225</v>
      </c>
      <c r="H131" s="103" t="s">
        <v>5</v>
      </c>
      <c r="I131" s="104">
        <v>10</v>
      </c>
      <c r="J131" s="48">
        <f>J134</f>
        <v>4500000000</v>
      </c>
      <c r="K131" s="48">
        <f t="shared" ref="K131:T131" si="70">K134</f>
        <v>0</v>
      </c>
      <c r="L131" s="48">
        <f t="shared" si="70"/>
        <v>0</v>
      </c>
      <c r="M131" s="48">
        <f t="shared" si="70"/>
        <v>4500000000</v>
      </c>
      <c r="N131" s="48">
        <f t="shared" si="70"/>
        <v>0</v>
      </c>
      <c r="O131" s="48">
        <f t="shared" si="70"/>
        <v>930026330</v>
      </c>
      <c r="P131" s="48">
        <f t="shared" si="70"/>
        <v>3569973670</v>
      </c>
      <c r="Q131" s="106">
        <f t="shared" si="70"/>
        <v>930026330</v>
      </c>
      <c r="R131" s="26">
        <f t="shared" si="58"/>
        <v>0.20667251777777779</v>
      </c>
      <c r="S131" s="106">
        <f t="shared" si="70"/>
        <v>0</v>
      </c>
      <c r="T131" s="107">
        <f t="shared" si="70"/>
        <v>0</v>
      </c>
    </row>
    <row r="132" spans="1:20" ht="49.5" customHeight="1" x14ac:dyDescent="0.25">
      <c r="A132" s="99" t="s">
        <v>18</v>
      </c>
      <c r="B132" s="105" t="s">
        <v>91</v>
      </c>
      <c r="C132" s="103" t="s">
        <v>92</v>
      </c>
      <c r="D132" s="103" t="s">
        <v>94</v>
      </c>
      <c r="E132" s="103"/>
      <c r="F132" s="103"/>
      <c r="G132" s="12" t="s">
        <v>225</v>
      </c>
      <c r="H132" s="103" t="s">
        <v>8</v>
      </c>
      <c r="I132" s="104">
        <v>20</v>
      </c>
      <c r="J132" s="48">
        <f>J135</f>
        <v>4000000000</v>
      </c>
      <c r="K132" s="48">
        <f t="shared" ref="K132:T132" si="71">K135</f>
        <v>0</v>
      </c>
      <c r="L132" s="48">
        <f t="shared" si="71"/>
        <v>0</v>
      </c>
      <c r="M132" s="48">
        <f t="shared" si="71"/>
        <v>4000000000</v>
      </c>
      <c r="N132" s="48">
        <f t="shared" si="71"/>
        <v>0</v>
      </c>
      <c r="O132" s="48">
        <f t="shared" si="71"/>
        <v>0</v>
      </c>
      <c r="P132" s="48">
        <f t="shared" si="71"/>
        <v>4000000000</v>
      </c>
      <c r="Q132" s="106">
        <f t="shared" si="71"/>
        <v>0</v>
      </c>
      <c r="R132" s="26">
        <f t="shared" si="58"/>
        <v>0</v>
      </c>
      <c r="S132" s="106">
        <f t="shared" si="71"/>
        <v>0</v>
      </c>
      <c r="T132" s="107">
        <f t="shared" si="71"/>
        <v>0</v>
      </c>
    </row>
    <row r="133" spans="1:20" ht="49.5" customHeight="1" x14ac:dyDescent="0.25">
      <c r="A133" s="99" t="s">
        <v>18</v>
      </c>
      <c r="B133" s="105" t="s">
        <v>91</v>
      </c>
      <c r="C133" s="103" t="s">
        <v>92</v>
      </c>
      <c r="D133" s="103" t="s">
        <v>94</v>
      </c>
      <c r="E133" s="103"/>
      <c r="F133" s="103"/>
      <c r="G133" s="12" t="s">
        <v>225</v>
      </c>
      <c r="H133" s="103" t="s">
        <v>8</v>
      </c>
      <c r="I133" s="104">
        <v>21</v>
      </c>
      <c r="J133" s="48">
        <f>J136</f>
        <v>24160000</v>
      </c>
      <c r="K133" s="48">
        <f t="shared" ref="K133:T133" si="72">K136</f>
        <v>0</v>
      </c>
      <c r="L133" s="48">
        <f t="shared" si="72"/>
        <v>0</v>
      </c>
      <c r="M133" s="48">
        <f t="shared" si="72"/>
        <v>24160000</v>
      </c>
      <c r="N133" s="48">
        <f t="shared" si="72"/>
        <v>0</v>
      </c>
      <c r="O133" s="48">
        <f t="shared" si="72"/>
        <v>0</v>
      </c>
      <c r="P133" s="48">
        <f t="shared" si="72"/>
        <v>24160000</v>
      </c>
      <c r="Q133" s="106">
        <f t="shared" si="72"/>
        <v>0</v>
      </c>
      <c r="R133" s="26">
        <f t="shared" si="58"/>
        <v>0</v>
      </c>
      <c r="S133" s="106">
        <f t="shared" si="72"/>
        <v>0</v>
      </c>
      <c r="T133" s="107">
        <f t="shared" si="72"/>
        <v>0</v>
      </c>
    </row>
    <row r="134" spans="1:20" ht="33.75" customHeight="1" x14ac:dyDescent="0.25">
      <c r="A134" s="97" t="s">
        <v>18</v>
      </c>
      <c r="B134" s="98" t="s">
        <v>91</v>
      </c>
      <c r="C134" s="56" t="s">
        <v>92</v>
      </c>
      <c r="D134" s="56" t="s">
        <v>94</v>
      </c>
      <c r="E134" s="56" t="s">
        <v>157</v>
      </c>
      <c r="F134" s="56" t="s">
        <v>167</v>
      </c>
      <c r="G134" s="23" t="s">
        <v>195</v>
      </c>
      <c r="H134" s="56" t="s">
        <v>5</v>
      </c>
      <c r="I134" s="57">
        <v>10</v>
      </c>
      <c r="J134" s="58">
        <v>4500000000</v>
      </c>
      <c r="K134" s="58">
        <v>0</v>
      </c>
      <c r="L134" s="44">
        <v>0</v>
      </c>
      <c r="M134" s="44">
        <f t="shared" si="67"/>
        <v>4500000000</v>
      </c>
      <c r="N134" s="44">
        <v>0</v>
      </c>
      <c r="O134" s="44">
        <v>930026330</v>
      </c>
      <c r="P134" s="44">
        <f t="shared" si="64"/>
        <v>3569973670</v>
      </c>
      <c r="Q134" s="58">
        <v>930026330</v>
      </c>
      <c r="R134" s="25">
        <f t="shared" si="58"/>
        <v>0.20667251777777779</v>
      </c>
      <c r="S134" s="58">
        <v>0</v>
      </c>
      <c r="T134" s="59">
        <v>0</v>
      </c>
    </row>
    <row r="135" spans="1:20" ht="41.25" customHeight="1" x14ac:dyDescent="0.25">
      <c r="A135" s="97" t="s">
        <v>18</v>
      </c>
      <c r="B135" s="98" t="s">
        <v>91</v>
      </c>
      <c r="C135" s="56" t="s">
        <v>92</v>
      </c>
      <c r="D135" s="56" t="s">
        <v>94</v>
      </c>
      <c r="E135" s="56" t="s">
        <v>157</v>
      </c>
      <c r="F135" s="56" t="s">
        <v>168</v>
      </c>
      <c r="G135" s="23" t="s">
        <v>196</v>
      </c>
      <c r="H135" s="56" t="s">
        <v>8</v>
      </c>
      <c r="I135" s="57">
        <v>20</v>
      </c>
      <c r="J135" s="58">
        <v>4000000000</v>
      </c>
      <c r="K135" s="58">
        <v>0</v>
      </c>
      <c r="L135" s="44">
        <v>0</v>
      </c>
      <c r="M135" s="44">
        <f t="shared" si="67"/>
        <v>4000000000</v>
      </c>
      <c r="N135" s="44">
        <v>0</v>
      </c>
      <c r="O135" s="44">
        <v>0</v>
      </c>
      <c r="P135" s="44">
        <f t="shared" si="64"/>
        <v>4000000000</v>
      </c>
      <c r="Q135" s="58">
        <v>0</v>
      </c>
      <c r="R135" s="25">
        <f t="shared" si="58"/>
        <v>0</v>
      </c>
      <c r="S135" s="58">
        <v>0</v>
      </c>
      <c r="T135" s="59">
        <v>0</v>
      </c>
    </row>
    <row r="136" spans="1:20" ht="41.25" customHeight="1" x14ac:dyDescent="0.25">
      <c r="A136" s="97" t="s">
        <v>18</v>
      </c>
      <c r="B136" s="98" t="s">
        <v>91</v>
      </c>
      <c r="C136" s="56" t="s">
        <v>92</v>
      </c>
      <c r="D136" s="56" t="s">
        <v>94</v>
      </c>
      <c r="E136" s="56" t="s">
        <v>157</v>
      </c>
      <c r="F136" s="56" t="s">
        <v>168</v>
      </c>
      <c r="G136" s="23" t="s">
        <v>196</v>
      </c>
      <c r="H136" s="56" t="s">
        <v>8</v>
      </c>
      <c r="I136" s="57">
        <v>21</v>
      </c>
      <c r="J136" s="58">
        <v>24160000</v>
      </c>
      <c r="K136" s="58">
        <v>0</v>
      </c>
      <c r="L136" s="44">
        <v>0</v>
      </c>
      <c r="M136" s="44">
        <f t="shared" si="67"/>
        <v>24160000</v>
      </c>
      <c r="N136" s="44">
        <v>0</v>
      </c>
      <c r="O136" s="44">
        <v>0</v>
      </c>
      <c r="P136" s="44">
        <f t="shared" si="64"/>
        <v>24160000</v>
      </c>
      <c r="Q136" s="58">
        <v>0</v>
      </c>
      <c r="R136" s="25">
        <f t="shared" si="58"/>
        <v>0</v>
      </c>
      <c r="S136" s="58">
        <v>0</v>
      </c>
      <c r="T136" s="59">
        <v>0</v>
      </c>
    </row>
    <row r="137" spans="1:20" ht="51.75" customHeight="1" x14ac:dyDescent="0.25">
      <c r="A137" s="99" t="s">
        <v>18</v>
      </c>
      <c r="B137" s="105" t="s">
        <v>91</v>
      </c>
      <c r="C137" s="103" t="s">
        <v>92</v>
      </c>
      <c r="D137" s="103" t="s">
        <v>95</v>
      </c>
      <c r="E137" s="103"/>
      <c r="F137" s="103"/>
      <c r="G137" s="12" t="s">
        <v>226</v>
      </c>
      <c r="H137" s="103" t="s">
        <v>5</v>
      </c>
      <c r="I137" s="104">
        <v>10</v>
      </c>
      <c r="J137" s="106">
        <f>J138+J139+J140</f>
        <v>4360000000</v>
      </c>
      <c r="K137" s="106">
        <f>K138+K139+K140</f>
        <v>680433130</v>
      </c>
      <c r="L137" s="48">
        <f>L138+L139+L140</f>
        <v>680433130</v>
      </c>
      <c r="M137" s="48">
        <f t="shared" ref="M137:T137" si="73">M138+M139+M140</f>
        <v>4360000000</v>
      </c>
      <c r="N137" s="48">
        <f t="shared" si="73"/>
        <v>0</v>
      </c>
      <c r="O137" s="48">
        <f t="shared" si="73"/>
        <v>28140068</v>
      </c>
      <c r="P137" s="48">
        <f t="shared" si="73"/>
        <v>4331859932</v>
      </c>
      <c r="Q137" s="106">
        <f t="shared" si="73"/>
        <v>18414060</v>
      </c>
      <c r="R137" s="26">
        <f t="shared" si="58"/>
        <v>4.2234082568807342E-3</v>
      </c>
      <c r="S137" s="106">
        <f t="shared" si="73"/>
        <v>0</v>
      </c>
      <c r="T137" s="107">
        <f t="shared" si="73"/>
        <v>0</v>
      </c>
    </row>
    <row r="138" spans="1:20" ht="58.5" customHeight="1" x14ac:dyDescent="0.25">
      <c r="A138" s="97" t="s">
        <v>18</v>
      </c>
      <c r="B138" s="98" t="s">
        <v>91</v>
      </c>
      <c r="C138" s="56" t="s">
        <v>92</v>
      </c>
      <c r="D138" s="56" t="s">
        <v>95</v>
      </c>
      <c r="E138" s="56" t="s">
        <v>159</v>
      </c>
      <c r="F138" s="56" t="s">
        <v>174</v>
      </c>
      <c r="G138" s="23" t="s">
        <v>197</v>
      </c>
      <c r="H138" s="56" t="s">
        <v>5</v>
      </c>
      <c r="I138" s="57">
        <v>10</v>
      </c>
      <c r="J138" s="44">
        <v>2280000000</v>
      </c>
      <c r="K138" s="44">
        <v>680433130</v>
      </c>
      <c r="L138" s="44">
        <v>0</v>
      </c>
      <c r="M138" s="44">
        <f t="shared" si="67"/>
        <v>2960433130</v>
      </c>
      <c r="N138" s="44">
        <v>0</v>
      </c>
      <c r="O138" s="44">
        <v>28140068</v>
      </c>
      <c r="P138" s="44">
        <f t="shared" si="64"/>
        <v>2932293062</v>
      </c>
      <c r="Q138" s="58">
        <v>18414060</v>
      </c>
      <c r="R138" s="25">
        <f t="shared" si="58"/>
        <v>6.2200560497037809E-3</v>
      </c>
      <c r="S138" s="58">
        <v>0</v>
      </c>
      <c r="T138" s="59">
        <v>0</v>
      </c>
    </row>
    <row r="139" spans="1:20" ht="57.75" customHeight="1" x14ac:dyDescent="0.25">
      <c r="A139" s="97" t="s">
        <v>18</v>
      </c>
      <c r="B139" s="98" t="s">
        <v>91</v>
      </c>
      <c r="C139" s="56" t="s">
        <v>92</v>
      </c>
      <c r="D139" s="56" t="s">
        <v>95</v>
      </c>
      <c r="E139" s="56" t="s">
        <v>159</v>
      </c>
      <c r="F139" s="56" t="s">
        <v>175</v>
      </c>
      <c r="G139" s="23" t="s">
        <v>198</v>
      </c>
      <c r="H139" s="56" t="s">
        <v>5</v>
      </c>
      <c r="I139" s="57">
        <v>10</v>
      </c>
      <c r="J139" s="44">
        <v>1500000000</v>
      </c>
      <c r="K139" s="44">
        <v>0</v>
      </c>
      <c r="L139" s="44">
        <v>100433130</v>
      </c>
      <c r="M139" s="44">
        <f t="shared" si="67"/>
        <v>1399566870</v>
      </c>
      <c r="N139" s="44">
        <v>0</v>
      </c>
      <c r="O139" s="44">
        <v>0</v>
      </c>
      <c r="P139" s="44">
        <f t="shared" ref="P139:P140" si="74">+M139-O139-N139</f>
        <v>1399566870</v>
      </c>
      <c r="Q139" s="58">
        <v>0</v>
      </c>
      <c r="R139" s="25">
        <f t="shared" si="58"/>
        <v>0</v>
      </c>
      <c r="S139" s="58">
        <v>0</v>
      </c>
      <c r="T139" s="59">
        <v>0</v>
      </c>
    </row>
    <row r="140" spans="1:20" ht="40.5" customHeight="1" x14ac:dyDescent="0.25">
      <c r="A140" s="97" t="s">
        <v>18</v>
      </c>
      <c r="B140" s="98" t="s">
        <v>91</v>
      </c>
      <c r="C140" s="56" t="s">
        <v>92</v>
      </c>
      <c r="D140" s="56" t="s">
        <v>95</v>
      </c>
      <c r="E140" s="56" t="s">
        <v>159</v>
      </c>
      <c r="F140" s="56" t="s">
        <v>176</v>
      </c>
      <c r="G140" s="23" t="s">
        <v>199</v>
      </c>
      <c r="H140" s="56" t="s">
        <v>5</v>
      </c>
      <c r="I140" s="57">
        <v>10</v>
      </c>
      <c r="J140" s="44">
        <v>580000000</v>
      </c>
      <c r="K140" s="44">
        <v>0</v>
      </c>
      <c r="L140" s="44">
        <v>580000000</v>
      </c>
      <c r="M140" s="44">
        <f t="shared" si="67"/>
        <v>0</v>
      </c>
      <c r="N140" s="44">
        <v>0</v>
      </c>
      <c r="O140" s="44">
        <v>0</v>
      </c>
      <c r="P140" s="44">
        <f t="shared" si="74"/>
        <v>0</v>
      </c>
      <c r="Q140" s="58">
        <v>0</v>
      </c>
      <c r="R140" s="25">
        <f t="shared" si="58"/>
        <v>0</v>
      </c>
      <c r="S140" s="58">
        <v>0</v>
      </c>
      <c r="T140" s="59">
        <v>0</v>
      </c>
    </row>
    <row r="141" spans="1:20" ht="46.5" customHeight="1" x14ac:dyDescent="0.25">
      <c r="A141" s="99" t="s">
        <v>18</v>
      </c>
      <c r="B141" s="105" t="s">
        <v>91</v>
      </c>
      <c r="C141" s="103" t="s">
        <v>92</v>
      </c>
      <c r="D141" s="103" t="s">
        <v>96</v>
      </c>
      <c r="E141" s="103"/>
      <c r="F141" s="103"/>
      <c r="G141" s="12" t="s">
        <v>227</v>
      </c>
      <c r="H141" s="103" t="s">
        <v>5</v>
      </c>
      <c r="I141" s="104">
        <v>11</v>
      </c>
      <c r="J141" s="106">
        <f>J143+J144</f>
        <v>9015000000</v>
      </c>
      <c r="K141" s="106"/>
      <c r="L141" s="48">
        <f t="shared" ref="L141:T141" si="75">L143+L144</f>
        <v>0</v>
      </c>
      <c r="M141" s="48">
        <f t="shared" si="75"/>
        <v>9015000000</v>
      </c>
      <c r="N141" s="48">
        <f t="shared" si="75"/>
        <v>0</v>
      </c>
      <c r="O141" s="48">
        <f t="shared" si="75"/>
        <v>0</v>
      </c>
      <c r="P141" s="48">
        <f t="shared" si="75"/>
        <v>9015000000</v>
      </c>
      <c r="Q141" s="106">
        <f t="shared" si="75"/>
        <v>0</v>
      </c>
      <c r="R141" s="26">
        <f t="shared" si="58"/>
        <v>0</v>
      </c>
      <c r="S141" s="106">
        <f t="shared" si="75"/>
        <v>0</v>
      </c>
      <c r="T141" s="107">
        <f t="shared" si="75"/>
        <v>0</v>
      </c>
    </row>
    <row r="142" spans="1:20" ht="46.5" customHeight="1" x14ac:dyDescent="0.25">
      <c r="A142" s="99" t="s">
        <v>18</v>
      </c>
      <c r="B142" s="105" t="s">
        <v>91</v>
      </c>
      <c r="C142" s="103" t="s">
        <v>92</v>
      </c>
      <c r="D142" s="103" t="s">
        <v>96</v>
      </c>
      <c r="E142" s="103"/>
      <c r="F142" s="103"/>
      <c r="G142" s="12" t="s">
        <v>227</v>
      </c>
      <c r="H142" s="103" t="s">
        <v>5</v>
      </c>
      <c r="I142" s="104">
        <v>21</v>
      </c>
      <c r="J142" s="106">
        <f>J145+J146</f>
        <v>2884000000</v>
      </c>
      <c r="K142" s="106">
        <f t="shared" ref="K142:T142" si="76">K145+K146</f>
        <v>0</v>
      </c>
      <c r="L142" s="48">
        <f t="shared" si="76"/>
        <v>0</v>
      </c>
      <c r="M142" s="48">
        <f t="shared" si="76"/>
        <v>2884000000</v>
      </c>
      <c r="N142" s="48">
        <f t="shared" si="76"/>
        <v>0</v>
      </c>
      <c r="O142" s="48">
        <f t="shared" si="76"/>
        <v>49500000</v>
      </c>
      <c r="P142" s="48">
        <f t="shared" si="76"/>
        <v>2834500000</v>
      </c>
      <c r="Q142" s="106">
        <f t="shared" si="76"/>
        <v>49500000</v>
      </c>
      <c r="R142" s="26">
        <f t="shared" si="58"/>
        <v>1.7163661581137309E-2</v>
      </c>
      <c r="S142" s="106">
        <f t="shared" si="76"/>
        <v>0</v>
      </c>
      <c r="T142" s="107">
        <f t="shared" si="76"/>
        <v>0</v>
      </c>
    </row>
    <row r="143" spans="1:20" ht="46.5" customHeight="1" x14ac:dyDescent="0.25">
      <c r="A143" s="97" t="s">
        <v>18</v>
      </c>
      <c r="B143" s="98" t="s">
        <v>91</v>
      </c>
      <c r="C143" s="56" t="s">
        <v>92</v>
      </c>
      <c r="D143" s="56" t="s">
        <v>96</v>
      </c>
      <c r="E143" s="56" t="s">
        <v>157</v>
      </c>
      <c r="F143" s="56" t="s">
        <v>177</v>
      </c>
      <c r="G143" s="23" t="s">
        <v>200</v>
      </c>
      <c r="H143" s="56" t="s">
        <v>5</v>
      </c>
      <c r="I143" s="57">
        <v>11</v>
      </c>
      <c r="J143" s="58">
        <v>3965000000</v>
      </c>
      <c r="K143" s="58">
        <v>0</v>
      </c>
      <c r="L143" s="44">
        <v>0</v>
      </c>
      <c r="M143" s="44">
        <v>3965000000</v>
      </c>
      <c r="N143" s="44">
        <v>0</v>
      </c>
      <c r="O143" s="44">
        <v>0</v>
      </c>
      <c r="P143" s="44">
        <v>3965000000</v>
      </c>
      <c r="Q143" s="58">
        <v>0</v>
      </c>
      <c r="R143" s="25">
        <f t="shared" si="58"/>
        <v>0</v>
      </c>
      <c r="S143" s="58">
        <v>0</v>
      </c>
      <c r="T143" s="59">
        <v>0</v>
      </c>
    </row>
    <row r="144" spans="1:20" ht="41.25" customHeight="1" x14ac:dyDescent="0.25">
      <c r="A144" s="97" t="s">
        <v>18</v>
      </c>
      <c r="B144" s="98" t="s">
        <v>91</v>
      </c>
      <c r="C144" s="56" t="s">
        <v>92</v>
      </c>
      <c r="D144" s="56" t="s">
        <v>96</v>
      </c>
      <c r="E144" s="56" t="s">
        <v>157</v>
      </c>
      <c r="F144" s="56" t="s">
        <v>178</v>
      </c>
      <c r="G144" s="23" t="s">
        <v>201</v>
      </c>
      <c r="H144" s="56" t="s">
        <v>5</v>
      </c>
      <c r="I144" s="57">
        <v>11</v>
      </c>
      <c r="J144" s="44">
        <v>5050000000</v>
      </c>
      <c r="K144" s="44">
        <v>0</v>
      </c>
      <c r="L144" s="44">
        <v>0</v>
      </c>
      <c r="M144" s="44">
        <f t="shared" si="67"/>
        <v>5050000000</v>
      </c>
      <c r="N144" s="44">
        <v>0</v>
      </c>
      <c r="O144" s="44">
        <v>0</v>
      </c>
      <c r="P144" s="44">
        <f t="shared" si="64"/>
        <v>5050000000</v>
      </c>
      <c r="Q144" s="58">
        <v>0</v>
      </c>
      <c r="R144" s="25">
        <f t="shared" si="58"/>
        <v>0</v>
      </c>
      <c r="S144" s="58">
        <v>0</v>
      </c>
      <c r="T144" s="59">
        <v>0</v>
      </c>
    </row>
    <row r="145" spans="1:20" ht="41.25" customHeight="1" x14ac:dyDescent="0.25">
      <c r="A145" s="97" t="s">
        <v>18</v>
      </c>
      <c r="B145" s="98" t="s">
        <v>91</v>
      </c>
      <c r="C145" s="56" t="s">
        <v>92</v>
      </c>
      <c r="D145" s="56" t="s">
        <v>96</v>
      </c>
      <c r="E145" s="56" t="s">
        <v>157</v>
      </c>
      <c r="F145" s="56" t="s">
        <v>178</v>
      </c>
      <c r="G145" s="23" t="s">
        <v>201</v>
      </c>
      <c r="H145" s="56" t="s">
        <v>8</v>
      </c>
      <c r="I145" s="57">
        <v>21</v>
      </c>
      <c r="J145" s="44">
        <v>1584000000</v>
      </c>
      <c r="K145" s="44">
        <v>0</v>
      </c>
      <c r="L145" s="44">
        <v>0</v>
      </c>
      <c r="M145" s="44">
        <f t="shared" si="67"/>
        <v>1584000000</v>
      </c>
      <c r="N145" s="44">
        <v>0</v>
      </c>
      <c r="O145" s="44">
        <v>0</v>
      </c>
      <c r="P145" s="44">
        <f t="shared" ref="P145" si="77">+M145-O145-N145</f>
        <v>1584000000</v>
      </c>
      <c r="Q145" s="58">
        <v>49500000</v>
      </c>
      <c r="R145" s="25">
        <f t="shared" si="58"/>
        <v>3.125E-2</v>
      </c>
      <c r="S145" s="58">
        <v>0</v>
      </c>
      <c r="T145" s="59">
        <v>0</v>
      </c>
    </row>
    <row r="146" spans="1:20" ht="41.25" customHeight="1" x14ac:dyDescent="0.25">
      <c r="A146" s="97" t="s">
        <v>18</v>
      </c>
      <c r="B146" s="98" t="s">
        <v>91</v>
      </c>
      <c r="C146" s="56" t="s">
        <v>92</v>
      </c>
      <c r="D146" s="56" t="s">
        <v>96</v>
      </c>
      <c r="E146" s="56" t="s">
        <v>157</v>
      </c>
      <c r="F146" s="56" t="s">
        <v>177</v>
      </c>
      <c r="G146" s="23" t="s">
        <v>200</v>
      </c>
      <c r="H146" s="56" t="s">
        <v>8</v>
      </c>
      <c r="I146" s="57">
        <v>21</v>
      </c>
      <c r="J146" s="44">
        <v>1300000000</v>
      </c>
      <c r="K146" s="44">
        <v>0</v>
      </c>
      <c r="L146" s="44">
        <v>0</v>
      </c>
      <c r="M146" s="44">
        <f t="shared" si="67"/>
        <v>1300000000</v>
      </c>
      <c r="N146" s="44">
        <v>0</v>
      </c>
      <c r="O146" s="44">
        <v>49500000</v>
      </c>
      <c r="P146" s="44">
        <f t="shared" ref="P146" si="78">+M146-O146-N146</f>
        <v>1250500000</v>
      </c>
      <c r="Q146" s="58"/>
      <c r="R146" s="25">
        <f t="shared" si="58"/>
        <v>0</v>
      </c>
      <c r="S146" s="58">
        <v>0</v>
      </c>
      <c r="T146" s="59">
        <v>0</v>
      </c>
    </row>
    <row r="147" spans="1:20" s="108" customFormat="1" ht="41.25" customHeight="1" x14ac:dyDescent="0.25">
      <c r="A147" s="99" t="s">
        <v>18</v>
      </c>
      <c r="B147" s="105" t="s">
        <v>91</v>
      </c>
      <c r="C147" s="103" t="s">
        <v>92</v>
      </c>
      <c r="D147" s="103" t="s">
        <v>97</v>
      </c>
      <c r="E147" s="103"/>
      <c r="F147" s="103"/>
      <c r="G147" s="12" t="s">
        <v>245</v>
      </c>
      <c r="H147" s="103" t="s">
        <v>5</v>
      </c>
      <c r="I147" s="104">
        <v>10</v>
      </c>
      <c r="J147" s="48">
        <f>J148+J149+J150</f>
        <v>1300000000</v>
      </c>
      <c r="K147" s="48">
        <f>K148+K149+K150</f>
        <v>50000000</v>
      </c>
      <c r="L147" s="48">
        <f t="shared" ref="L147:T147" si="79">L148+L149+L150</f>
        <v>50000000</v>
      </c>
      <c r="M147" s="48">
        <f t="shared" si="79"/>
        <v>1300000000</v>
      </c>
      <c r="N147" s="48">
        <f t="shared" si="79"/>
        <v>0</v>
      </c>
      <c r="O147" s="48">
        <f t="shared" si="79"/>
        <v>0</v>
      </c>
      <c r="P147" s="48">
        <f t="shared" si="79"/>
        <v>1300000000</v>
      </c>
      <c r="Q147" s="106">
        <f t="shared" si="79"/>
        <v>0</v>
      </c>
      <c r="R147" s="26">
        <f t="shared" si="58"/>
        <v>0</v>
      </c>
      <c r="S147" s="106">
        <f t="shared" si="79"/>
        <v>0</v>
      </c>
      <c r="T147" s="107">
        <f t="shared" si="79"/>
        <v>0</v>
      </c>
    </row>
    <row r="148" spans="1:20" s="47" customFormat="1" ht="55.5" customHeight="1" x14ac:dyDescent="0.25">
      <c r="A148" s="97" t="s">
        <v>18</v>
      </c>
      <c r="B148" s="98" t="s">
        <v>91</v>
      </c>
      <c r="C148" s="56" t="s">
        <v>92</v>
      </c>
      <c r="D148" s="56" t="s">
        <v>97</v>
      </c>
      <c r="E148" s="56" t="s">
        <v>157</v>
      </c>
      <c r="F148" s="56" t="s">
        <v>179</v>
      </c>
      <c r="G148" s="23" t="s">
        <v>202</v>
      </c>
      <c r="H148" s="56" t="s">
        <v>5</v>
      </c>
      <c r="I148" s="57">
        <v>10</v>
      </c>
      <c r="J148" s="58">
        <v>437500000</v>
      </c>
      <c r="K148" s="58">
        <v>0</v>
      </c>
      <c r="L148" s="44">
        <v>50000000</v>
      </c>
      <c r="M148" s="44">
        <f t="shared" si="67"/>
        <v>387500000</v>
      </c>
      <c r="N148" s="44">
        <v>0</v>
      </c>
      <c r="O148" s="44"/>
      <c r="P148" s="44">
        <f t="shared" si="64"/>
        <v>387500000</v>
      </c>
      <c r="Q148" s="58">
        <v>0</v>
      </c>
      <c r="R148" s="25">
        <f t="shared" si="58"/>
        <v>0</v>
      </c>
      <c r="S148" s="58">
        <v>0</v>
      </c>
      <c r="T148" s="59">
        <v>0</v>
      </c>
    </row>
    <row r="149" spans="1:20" s="47" customFormat="1" ht="48" customHeight="1" x14ac:dyDescent="0.25">
      <c r="A149" s="97" t="s">
        <v>18</v>
      </c>
      <c r="B149" s="98" t="s">
        <v>91</v>
      </c>
      <c r="C149" s="56" t="s">
        <v>92</v>
      </c>
      <c r="D149" s="56" t="s">
        <v>97</v>
      </c>
      <c r="E149" s="56" t="s">
        <v>157</v>
      </c>
      <c r="F149" s="56" t="s">
        <v>180</v>
      </c>
      <c r="G149" s="23" t="s">
        <v>203</v>
      </c>
      <c r="H149" s="56" t="s">
        <v>5</v>
      </c>
      <c r="I149" s="57">
        <v>10</v>
      </c>
      <c r="J149" s="58">
        <v>700000000</v>
      </c>
      <c r="K149" s="58">
        <v>50000000</v>
      </c>
      <c r="L149" s="44">
        <v>0</v>
      </c>
      <c r="M149" s="44">
        <f t="shared" si="67"/>
        <v>750000000</v>
      </c>
      <c r="N149" s="44">
        <v>0</v>
      </c>
      <c r="O149" s="44">
        <v>0</v>
      </c>
      <c r="P149" s="44">
        <f t="shared" ref="P149:P150" si="80">+M149-O149-N149</f>
        <v>750000000</v>
      </c>
      <c r="Q149" s="58">
        <v>0</v>
      </c>
      <c r="R149" s="25">
        <f t="shared" si="58"/>
        <v>0</v>
      </c>
      <c r="S149" s="58">
        <v>0</v>
      </c>
      <c r="T149" s="59">
        <v>0</v>
      </c>
    </row>
    <row r="150" spans="1:20" s="47" customFormat="1" ht="42.75" customHeight="1" x14ac:dyDescent="0.25">
      <c r="A150" s="97" t="s">
        <v>18</v>
      </c>
      <c r="B150" s="98" t="s">
        <v>91</v>
      </c>
      <c r="C150" s="56" t="s">
        <v>92</v>
      </c>
      <c r="D150" s="56" t="s">
        <v>97</v>
      </c>
      <c r="E150" s="56" t="s">
        <v>157</v>
      </c>
      <c r="F150" s="56" t="s">
        <v>181</v>
      </c>
      <c r="G150" s="23" t="s">
        <v>204</v>
      </c>
      <c r="H150" s="56" t="s">
        <v>5</v>
      </c>
      <c r="I150" s="57">
        <v>10</v>
      </c>
      <c r="J150" s="58">
        <v>162500000</v>
      </c>
      <c r="K150" s="58">
        <v>0</v>
      </c>
      <c r="L150" s="44">
        <v>0</v>
      </c>
      <c r="M150" s="44">
        <f t="shared" si="67"/>
        <v>162500000</v>
      </c>
      <c r="N150" s="44">
        <v>0</v>
      </c>
      <c r="O150" s="44">
        <v>0</v>
      </c>
      <c r="P150" s="44">
        <f t="shared" si="80"/>
        <v>162500000</v>
      </c>
      <c r="Q150" s="58">
        <v>0</v>
      </c>
      <c r="R150" s="25">
        <f t="shared" si="58"/>
        <v>0</v>
      </c>
      <c r="S150" s="58">
        <v>0</v>
      </c>
      <c r="T150" s="59">
        <v>0</v>
      </c>
    </row>
    <row r="151" spans="1:20" s="47" customFormat="1" ht="42.75" customHeight="1" x14ac:dyDescent="0.25">
      <c r="A151" s="99" t="s">
        <v>18</v>
      </c>
      <c r="B151" s="105" t="s">
        <v>91</v>
      </c>
      <c r="C151" s="103" t="s">
        <v>92</v>
      </c>
      <c r="D151" s="103">
        <v>16</v>
      </c>
      <c r="E151" s="103"/>
      <c r="F151" s="103"/>
      <c r="G151" s="12" t="s">
        <v>228</v>
      </c>
      <c r="H151" s="56" t="s">
        <v>5</v>
      </c>
      <c r="I151" s="57">
        <v>10</v>
      </c>
      <c r="J151" s="106">
        <f>J152+J153+J154+J155</f>
        <v>20000000000</v>
      </c>
      <c r="K151" s="106">
        <f t="shared" ref="K151:T151" si="81">K152+K153+K154+K155</f>
        <v>0</v>
      </c>
      <c r="L151" s="48">
        <f t="shared" si="81"/>
        <v>0</v>
      </c>
      <c r="M151" s="48">
        <f t="shared" si="81"/>
        <v>20000000000</v>
      </c>
      <c r="N151" s="48">
        <f t="shared" si="81"/>
        <v>0</v>
      </c>
      <c r="O151" s="48">
        <f t="shared" si="81"/>
        <v>0</v>
      </c>
      <c r="P151" s="48">
        <f t="shared" si="81"/>
        <v>20000000000</v>
      </c>
      <c r="Q151" s="106">
        <f t="shared" si="81"/>
        <v>0</v>
      </c>
      <c r="R151" s="26">
        <f t="shared" si="58"/>
        <v>0</v>
      </c>
      <c r="S151" s="106">
        <f t="shared" si="81"/>
        <v>0</v>
      </c>
      <c r="T151" s="107">
        <f t="shared" si="81"/>
        <v>0</v>
      </c>
    </row>
    <row r="152" spans="1:20" s="47" customFormat="1" ht="48" customHeight="1" x14ac:dyDescent="0.25">
      <c r="A152" s="97" t="s">
        <v>18</v>
      </c>
      <c r="B152" s="98" t="s">
        <v>91</v>
      </c>
      <c r="C152" s="56" t="s">
        <v>92</v>
      </c>
      <c r="D152" s="56">
        <v>16</v>
      </c>
      <c r="E152" s="56" t="s">
        <v>159</v>
      </c>
      <c r="F152" s="56" t="s">
        <v>169</v>
      </c>
      <c r="G152" s="23" t="s">
        <v>205</v>
      </c>
      <c r="H152" s="56" t="s">
        <v>5</v>
      </c>
      <c r="I152" s="57">
        <v>10</v>
      </c>
      <c r="J152" s="58">
        <v>8500000000</v>
      </c>
      <c r="K152" s="58">
        <v>0</v>
      </c>
      <c r="L152" s="44">
        <v>0</v>
      </c>
      <c r="M152" s="44">
        <f t="shared" si="67"/>
        <v>8500000000</v>
      </c>
      <c r="N152" s="44">
        <v>0</v>
      </c>
      <c r="O152" s="44">
        <v>0</v>
      </c>
      <c r="P152" s="44">
        <f t="shared" si="64"/>
        <v>8500000000</v>
      </c>
      <c r="Q152" s="58">
        <v>0</v>
      </c>
      <c r="R152" s="25">
        <f t="shared" si="58"/>
        <v>0</v>
      </c>
      <c r="S152" s="58">
        <v>0</v>
      </c>
      <c r="T152" s="59">
        <v>0</v>
      </c>
    </row>
    <row r="153" spans="1:20" s="47" customFormat="1" ht="48.75" customHeight="1" x14ac:dyDescent="0.25">
      <c r="A153" s="97" t="s">
        <v>18</v>
      </c>
      <c r="B153" s="98" t="s">
        <v>91</v>
      </c>
      <c r="C153" s="56" t="s">
        <v>92</v>
      </c>
      <c r="D153" s="56">
        <v>16</v>
      </c>
      <c r="E153" s="56" t="s">
        <v>159</v>
      </c>
      <c r="F153" s="56" t="s">
        <v>167</v>
      </c>
      <c r="G153" s="23" t="s">
        <v>206</v>
      </c>
      <c r="H153" s="56" t="s">
        <v>5</v>
      </c>
      <c r="I153" s="57">
        <v>10</v>
      </c>
      <c r="J153" s="58">
        <v>5100000000</v>
      </c>
      <c r="K153" s="58">
        <v>0</v>
      </c>
      <c r="L153" s="44">
        <v>0</v>
      </c>
      <c r="M153" s="44">
        <f t="shared" si="67"/>
        <v>5100000000</v>
      </c>
      <c r="N153" s="44">
        <v>0</v>
      </c>
      <c r="O153" s="44">
        <v>0</v>
      </c>
      <c r="P153" s="44">
        <f t="shared" ref="P153:P155" si="82">+M153-O153-N153</f>
        <v>5100000000</v>
      </c>
      <c r="Q153" s="58">
        <v>0</v>
      </c>
      <c r="R153" s="25">
        <f t="shared" si="58"/>
        <v>0</v>
      </c>
      <c r="S153" s="58">
        <v>0</v>
      </c>
      <c r="T153" s="59">
        <v>0</v>
      </c>
    </row>
    <row r="154" spans="1:20" s="47" customFormat="1" ht="49.5" customHeight="1" x14ac:dyDescent="0.25">
      <c r="A154" s="97" t="s">
        <v>18</v>
      </c>
      <c r="B154" s="98" t="s">
        <v>91</v>
      </c>
      <c r="C154" s="56" t="s">
        <v>92</v>
      </c>
      <c r="D154" s="56">
        <v>16</v>
      </c>
      <c r="E154" s="56" t="s">
        <v>159</v>
      </c>
      <c r="F154" s="56" t="s">
        <v>175</v>
      </c>
      <c r="G154" s="23" t="s">
        <v>207</v>
      </c>
      <c r="H154" s="56" t="s">
        <v>5</v>
      </c>
      <c r="I154" s="57">
        <v>10</v>
      </c>
      <c r="J154" s="58">
        <v>900000000</v>
      </c>
      <c r="K154" s="58">
        <v>0</v>
      </c>
      <c r="L154" s="44">
        <v>0</v>
      </c>
      <c r="M154" s="44">
        <f t="shared" si="67"/>
        <v>900000000</v>
      </c>
      <c r="N154" s="44">
        <v>0</v>
      </c>
      <c r="O154" s="44">
        <v>0</v>
      </c>
      <c r="P154" s="44">
        <f t="shared" si="82"/>
        <v>900000000</v>
      </c>
      <c r="Q154" s="58">
        <v>0</v>
      </c>
      <c r="R154" s="25">
        <f t="shared" si="58"/>
        <v>0</v>
      </c>
      <c r="S154" s="58">
        <v>0</v>
      </c>
      <c r="T154" s="59">
        <v>0</v>
      </c>
    </row>
    <row r="155" spans="1:20" s="47" customFormat="1" ht="49.5" customHeight="1" x14ac:dyDescent="0.25">
      <c r="A155" s="97" t="s">
        <v>18</v>
      </c>
      <c r="B155" s="98" t="s">
        <v>91</v>
      </c>
      <c r="C155" s="56" t="s">
        <v>92</v>
      </c>
      <c r="D155" s="56">
        <v>16</v>
      </c>
      <c r="E155" s="56" t="s">
        <v>159</v>
      </c>
      <c r="F155" s="56" t="s">
        <v>173</v>
      </c>
      <c r="G155" s="23" t="s">
        <v>208</v>
      </c>
      <c r="H155" s="56" t="s">
        <v>5</v>
      </c>
      <c r="I155" s="57">
        <v>10</v>
      </c>
      <c r="J155" s="58">
        <v>5500000000</v>
      </c>
      <c r="K155" s="58">
        <v>0</v>
      </c>
      <c r="L155" s="44">
        <v>0</v>
      </c>
      <c r="M155" s="44">
        <f t="shared" si="67"/>
        <v>5500000000</v>
      </c>
      <c r="N155" s="44">
        <v>0</v>
      </c>
      <c r="O155" s="44">
        <v>0</v>
      </c>
      <c r="P155" s="44">
        <f t="shared" si="82"/>
        <v>5500000000</v>
      </c>
      <c r="Q155" s="58">
        <v>0</v>
      </c>
      <c r="R155" s="25">
        <f t="shared" si="58"/>
        <v>0</v>
      </c>
      <c r="S155" s="58">
        <v>0</v>
      </c>
      <c r="T155" s="59">
        <v>0</v>
      </c>
    </row>
    <row r="156" spans="1:20" ht="31.5" customHeight="1" x14ac:dyDescent="0.25">
      <c r="A156" s="99" t="s">
        <v>18</v>
      </c>
      <c r="B156" s="91">
        <v>2999</v>
      </c>
      <c r="C156" s="11"/>
      <c r="D156" s="11"/>
      <c r="E156" s="11"/>
      <c r="F156" s="11"/>
      <c r="G156" s="12" t="s">
        <v>105</v>
      </c>
      <c r="H156" s="11" t="s">
        <v>5</v>
      </c>
      <c r="I156" s="13">
        <v>10</v>
      </c>
      <c r="J156" s="14">
        <f>J157</f>
        <v>35340115679</v>
      </c>
      <c r="K156" s="14">
        <f t="shared" ref="K156:Q156" si="83">K157</f>
        <v>0</v>
      </c>
      <c r="L156" s="24">
        <f t="shared" si="83"/>
        <v>0</v>
      </c>
      <c r="M156" s="48">
        <f t="shared" si="83"/>
        <v>35340115679</v>
      </c>
      <c r="N156" s="24">
        <f t="shared" si="83"/>
        <v>0</v>
      </c>
      <c r="O156" s="24">
        <f t="shared" si="83"/>
        <v>7487824749.6099997</v>
      </c>
      <c r="P156" s="24">
        <f t="shared" si="83"/>
        <v>27852290929.389999</v>
      </c>
      <c r="Q156" s="14">
        <f t="shared" si="83"/>
        <v>7161179537.7799997</v>
      </c>
      <c r="R156" s="26">
        <f t="shared" si="58"/>
        <v>0.20263599595502613</v>
      </c>
      <c r="S156" s="14">
        <f t="shared" ref="S156:T156" si="84">S157</f>
        <v>0</v>
      </c>
      <c r="T156" s="22">
        <f t="shared" si="84"/>
        <v>0</v>
      </c>
    </row>
    <row r="157" spans="1:20" ht="31.5" customHeight="1" x14ac:dyDescent="0.25">
      <c r="A157" s="99" t="s">
        <v>18</v>
      </c>
      <c r="B157" s="91" t="s">
        <v>98</v>
      </c>
      <c r="C157" s="11" t="s">
        <v>92</v>
      </c>
      <c r="D157" s="11"/>
      <c r="E157" s="11"/>
      <c r="F157" s="11"/>
      <c r="G157" s="12" t="s">
        <v>240</v>
      </c>
      <c r="H157" s="11" t="s">
        <v>5</v>
      </c>
      <c r="I157" s="13">
        <v>10</v>
      </c>
      <c r="J157" s="14">
        <f>J158+J160+J162+J164+J167+J170+J172+J174+J176+J178+J181</f>
        <v>35340115679</v>
      </c>
      <c r="K157" s="14">
        <f t="shared" ref="K157:Q157" si="85">K158+K160+K162+K164+K167+K170+K172+K174+K176+K178+K181</f>
        <v>0</v>
      </c>
      <c r="L157" s="24">
        <f t="shared" si="85"/>
        <v>0</v>
      </c>
      <c r="M157" s="48">
        <f t="shared" si="85"/>
        <v>35340115679</v>
      </c>
      <c r="N157" s="24">
        <f t="shared" si="85"/>
        <v>0</v>
      </c>
      <c r="O157" s="24">
        <f t="shared" si="85"/>
        <v>7487824749.6099997</v>
      </c>
      <c r="P157" s="24">
        <f t="shared" si="85"/>
        <v>27852290929.389999</v>
      </c>
      <c r="Q157" s="14">
        <f t="shared" si="85"/>
        <v>7161179537.7799997</v>
      </c>
      <c r="R157" s="26">
        <f t="shared" si="58"/>
        <v>0.20263599595502613</v>
      </c>
      <c r="S157" s="14">
        <f t="shared" ref="S157:T157" si="86">S158+S160+S162+S164+S167+S170+S172+S174+S176+S178+S181</f>
        <v>0</v>
      </c>
      <c r="T157" s="22">
        <f t="shared" si="86"/>
        <v>0</v>
      </c>
    </row>
    <row r="158" spans="1:20" ht="31.5" customHeight="1" x14ac:dyDescent="0.25">
      <c r="A158" s="99" t="s">
        <v>18</v>
      </c>
      <c r="B158" s="91" t="s">
        <v>98</v>
      </c>
      <c r="C158" s="11" t="s">
        <v>92</v>
      </c>
      <c r="D158" s="11">
        <v>10</v>
      </c>
      <c r="E158" s="11"/>
      <c r="F158" s="11"/>
      <c r="G158" s="12" t="s">
        <v>229</v>
      </c>
      <c r="H158" s="11" t="s">
        <v>5</v>
      </c>
      <c r="I158" s="13">
        <v>10</v>
      </c>
      <c r="J158" s="14">
        <f>J159</f>
        <v>330000000</v>
      </c>
      <c r="K158" s="14">
        <f t="shared" ref="K158:T158" si="87">K159</f>
        <v>0</v>
      </c>
      <c r="L158" s="24">
        <f t="shared" si="87"/>
        <v>0</v>
      </c>
      <c r="M158" s="48">
        <f t="shared" si="87"/>
        <v>330000000</v>
      </c>
      <c r="N158" s="24">
        <f t="shared" si="87"/>
        <v>0</v>
      </c>
      <c r="O158" s="24">
        <f t="shared" si="87"/>
        <v>15371185.779999999</v>
      </c>
      <c r="P158" s="24">
        <f t="shared" si="87"/>
        <v>314628814.22000003</v>
      </c>
      <c r="Q158" s="14">
        <f t="shared" si="87"/>
        <v>15371185.779999999</v>
      </c>
      <c r="R158" s="26">
        <f t="shared" si="58"/>
        <v>4.6579350848484843E-2</v>
      </c>
      <c r="S158" s="14">
        <f t="shared" si="87"/>
        <v>0</v>
      </c>
      <c r="T158" s="10">
        <f t="shared" si="87"/>
        <v>0</v>
      </c>
    </row>
    <row r="159" spans="1:20" ht="31.5" customHeight="1" x14ac:dyDescent="0.25">
      <c r="A159" s="97" t="s">
        <v>18</v>
      </c>
      <c r="B159" s="93" t="s">
        <v>98</v>
      </c>
      <c r="C159" s="7" t="s">
        <v>92</v>
      </c>
      <c r="D159" s="7">
        <v>10</v>
      </c>
      <c r="E159" s="7" t="s">
        <v>156</v>
      </c>
      <c r="F159" s="7" t="s">
        <v>184</v>
      </c>
      <c r="G159" s="23" t="s">
        <v>209</v>
      </c>
      <c r="H159" s="7" t="s">
        <v>5</v>
      </c>
      <c r="I159" s="8">
        <v>10</v>
      </c>
      <c r="J159" s="9">
        <v>330000000</v>
      </c>
      <c r="K159" s="9">
        <v>0</v>
      </c>
      <c r="L159" s="27">
        <v>0</v>
      </c>
      <c r="M159" s="44">
        <f>J159+K159-L159</f>
        <v>330000000</v>
      </c>
      <c r="N159" s="27">
        <v>0</v>
      </c>
      <c r="O159" s="27">
        <v>15371185.779999999</v>
      </c>
      <c r="P159" s="27">
        <f t="shared" ref="P159:P182" si="88">+M159-O159-N159</f>
        <v>314628814.22000003</v>
      </c>
      <c r="Q159" s="9">
        <v>15371185.779999999</v>
      </c>
      <c r="R159" s="25">
        <f t="shared" si="58"/>
        <v>4.6579350848484843E-2</v>
      </c>
      <c r="S159" s="9">
        <v>0</v>
      </c>
      <c r="T159" s="10">
        <v>0</v>
      </c>
    </row>
    <row r="160" spans="1:20" ht="31.5" customHeight="1" x14ac:dyDescent="0.25">
      <c r="A160" s="99" t="s">
        <v>18</v>
      </c>
      <c r="B160" s="91" t="s">
        <v>98</v>
      </c>
      <c r="C160" s="11" t="s">
        <v>92</v>
      </c>
      <c r="D160" s="11">
        <v>11</v>
      </c>
      <c r="E160" s="11"/>
      <c r="F160" s="11"/>
      <c r="G160" s="12" t="s">
        <v>230</v>
      </c>
      <c r="H160" s="11" t="s">
        <v>5</v>
      </c>
      <c r="I160" s="13">
        <v>10</v>
      </c>
      <c r="J160" s="14">
        <f>J161</f>
        <v>3793000000</v>
      </c>
      <c r="K160" s="14">
        <f t="shared" ref="K160:T160" si="89">K161</f>
        <v>0</v>
      </c>
      <c r="L160" s="24">
        <f t="shared" si="89"/>
        <v>0</v>
      </c>
      <c r="M160" s="48">
        <f t="shared" si="89"/>
        <v>3793000000</v>
      </c>
      <c r="N160" s="24">
        <f t="shared" si="89"/>
        <v>0</v>
      </c>
      <c r="O160" s="24">
        <f t="shared" si="89"/>
        <v>0</v>
      </c>
      <c r="P160" s="24">
        <f t="shared" si="89"/>
        <v>3793000000</v>
      </c>
      <c r="Q160" s="14">
        <f t="shared" si="89"/>
        <v>0</v>
      </c>
      <c r="R160" s="26">
        <f t="shared" si="58"/>
        <v>0</v>
      </c>
      <c r="S160" s="14">
        <f t="shared" si="89"/>
        <v>0</v>
      </c>
      <c r="T160" s="22">
        <f t="shared" si="89"/>
        <v>0</v>
      </c>
    </row>
    <row r="161" spans="1:20" ht="31.5" customHeight="1" x14ac:dyDescent="0.25">
      <c r="A161" s="97" t="s">
        <v>18</v>
      </c>
      <c r="B161" s="93" t="s">
        <v>98</v>
      </c>
      <c r="C161" s="7" t="s">
        <v>92</v>
      </c>
      <c r="D161" s="7">
        <v>11</v>
      </c>
      <c r="E161" s="7" t="s">
        <v>156</v>
      </c>
      <c r="F161" s="7" t="s">
        <v>184</v>
      </c>
      <c r="G161" s="23" t="s">
        <v>210</v>
      </c>
      <c r="H161" s="7" t="s">
        <v>5</v>
      </c>
      <c r="I161" s="8">
        <v>10</v>
      </c>
      <c r="J161" s="9">
        <v>3793000000</v>
      </c>
      <c r="K161" s="9">
        <v>0</v>
      </c>
      <c r="L161" s="27">
        <v>0</v>
      </c>
      <c r="M161" s="44">
        <f t="shared" ref="M161:M182" si="90">J161+K161-L161</f>
        <v>3793000000</v>
      </c>
      <c r="N161" s="27">
        <v>0</v>
      </c>
      <c r="O161" s="27">
        <v>0</v>
      </c>
      <c r="P161" s="27">
        <f t="shared" si="88"/>
        <v>3793000000</v>
      </c>
      <c r="Q161" s="9">
        <v>0</v>
      </c>
      <c r="R161" s="25">
        <f t="shared" si="58"/>
        <v>0</v>
      </c>
      <c r="S161" s="9">
        <v>0</v>
      </c>
      <c r="T161" s="10">
        <v>0</v>
      </c>
    </row>
    <row r="162" spans="1:20" ht="31.5" customHeight="1" x14ac:dyDescent="0.25">
      <c r="A162" s="99" t="s">
        <v>18</v>
      </c>
      <c r="B162" s="91" t="s">
        <v>98</v>
      </c>
      <c r="C162" s="103" t="s">
        <v>92</v>
      </c>
      <c r="D162" s="103" t="s">
        <v>95</v>
      </c>
      <c r="E162" s="11"/>
      <c r="F162" s="11"/>
      <c r="G162" s="12" t="s">
        <v>231</v>
      </c>
      <c r="H162" s="103" t="s">
        <v>5</v>
      </c>
      <c r="I162" s="104">
        <v>10</v>
      </c>
      <c r="J162" s="14">
        <f>J163</f>
        <v>500000000</v>
      </c>
      <c r="K162" s="14">
        <f t="shared" ref="K162:T162" si="91">K163</f>
        <v>0</v>
      </c>
      <c r="L162" s="24">
        <f t="shared" si="91"/>
        <v>0</v>
      </c>
      <c r="M162" s="48">
        <f t="shared" si="91"/>
        <v>500000000</v>
      </c>
      <c r="N162" s="24">
        <f t="shared" si="91"/>
        <v>0</v>
      </c>
      <c r="O162" s="24">
        <f t="shared" si="91"/>
        <v>0</v>
      </c>
      <c r="P162" s="24">
        <f t="shared" si="91"/>
        <v>500000000</v>
      </c>
      <c r="Q162" s="14">
        <f t="shared" si="91"/>
        <v>0</v>
      </c>
      <c r="R162" s="26">
        <f t="shared" si="58"/>
        <v>0</v>
      </c>
      <c r="S162" s="14">
        <f t="shared" si="91"/>
        <v>0</v>
      </c>
      <c r="T162" s="22">
        <f t="shared" si="91"/>
        <v>0</v>
      </c>
    </row>
    <row r="163" spans="1:20" ht="42.75" customHeight="1" x14ac:dyDescent="0.25">
      <c r="A163" s="97" t="s">
        <v>18</v>
      </c>
      <c r="B163" s="93" t="s">
        <v>98</v>
      </c>
      <c r="C163" s="56" t="s">
        <v>92</v>
      </c>
      <c r="D163" s="56" t="s">
        <v>95</v>
      </c>
      <c r="E163" s="56" t="s">
        <v>160</v>
      </c>
      <c r="F163" s="56" t="s">
        <v>185</v>
      </c>
      <c r="G163" s="23" t="s">
        <v>211</v>
      </c>
      <c r="H163" s="56" t="s">
        <v>5</v>
      </c>
      <c r="I163" s="57">
        <v>10</v>
      </c>
      <c r="J163" s="44">
        <v>500000000</v>
      </c>
      <c r="K163" s="44">
        <v>0</v>
      </c>
      <c r="L163" s="44">
        <v>0</v>
      </c>
      <c r="M163" s="44">
        <f t="shared" si="90"/>
        <v>500000000</v>
      </c>
      <c r="N163" s="44">
        <v>0</v>
      </c>
      <c r="O163" s="44">
        <v>0</v>
      </c>
      <c r="P163" s="27">
        <f t="shared" si="88"/>
        <v>500000000</v>
      </c>
      <c r="Q163" s="58">
        <v>0</v>
      </c>
      <c r="R163" s="25">
        <f t="shared" si="58"/>
        <v>0</v>
      </c>
      <c r="S163" s="58">
        <v>0</v>
      </c>
      <c r="T163" s="59">
        <v>0</v>
      </c>
    </row>
    <row r="164" spans="1:20" ht="42.75" customHeight="1" x14ac:dyDescent="0.25">
      <c r="A164" s="99" t="s">
        <v>18</v>
      </c>
      <c r="B164" s="105" t="s">
        <v>98</v>
      </c>
      <c r="C164" s="103" t="s">
        <v>92</v>
      </c>
      <c r="D164" s="103" t="s">
        <v>96</v>
      </c>
      <c r="E164" s="103"/>
      <c r="F164" s="103"/>
      <c r="G164" s="12" t="s">
        <v>232</v>
      </c>
      <c r="H164" s="103" t="s">
        <v>5</v>
      </c>
      <c r="I164" s="104">
        <v>10</v>
      </c>
      <c r="J164" s="48">
        <f>J165+J166</f>
        <v>12782494000</v>
      </c>
      <c r="K164" s="48">
        <f t="shared" ref="K164:T164" si="92">K165+K166</f>
        <v>0</v>
      </c>
      <c r="L164" s="48">
        <f t="shared" si="92"/>
        <v>0</v>
      </c>
      <c r="M164" s="48">
        <f t="shared" si="92"/>
        <v>12782494000</v>
      </c>
      <c r="N164" s="48">
        <f t="shared" si="92"/>
        <v>0</v>
      </c>
      <c r="O164" s="48">
        <f t="shared" si="92"/>
        <v>6861421067</v>
      </c>
      <c r="P164" s="24">
        <f t="shared" si="92"/>
        <v>5921072933</v>
      </c>
      <c r="Q164" s="106">
        <f t="shared" si="92"/>
        <v>6861421067</v>
      </c>
      <c r="R164" s="26">
        <f t="shared" si="58"/>
        <v>0.53678265501239431</v>
      </c>
      <c r="S164" s="106">
        <f t="shared" si="92"/>
        <v>0</v>
      </c>
      <c r="T164" s="107">
        <f t="shared" si="92"/>
        <v>0</v>
      </c>
    </row>
    <row r="165" spans="1:20" ht="33" customHeight="1" x14ac:dyDescent="0.25">
      <c r="A165" s="97" t="s">
        <v>18</v>
      </c>
      <c r="B165" s="98" t="s">
        <v>98</v>
      </c>
      <c r="C165" s="56" t="s">
        <v>92</v>
      </c>
      <c r="D165" s="56" t="s">
        <v>96</v>
      </c>
      <c r="E165" s="56" t="s">
        <v>160</v>
      </c>
      <c r="F165" s="56" t="s">
        <v>182</v>
      </c>
      <c r="G165" s="23" t="s">
        <v>212</v>
      </c>
      <c r="H165" s="56" t="s">
        <v>5</v>
      </c>
      <c r="I165" s="57">
        <v>10</v>
      </c>
      <c r="J165" s="58">
        <v>390000000</v>
      </c>
      <c r="K165" s="58">
        <v>0</v>
      </c>
      <c r="L165" s="44">
        <v>0</v>
      </c>
      <c r="M165" s="44">
        <f t="shared" si="90"/>
        <v>390000000</v>
      </c>
      <c r="N165" s="44">
        <v>0</v>
      </c>
      <c r="O165" s="44">
        <v>0</v>
      </c>
      <c r="P165" s="27">
        <f t="shared" si="88"/>
        <v>390000000</v>
      </c>
      <c r="Q165" s="58">
        <v>0</v>
      </c>
      <c r="R165" s="25">
        <f t="shared" si="58"/>
        <v>0</v>
      </c>
      <c r="S165" s="58">
        <v>0</v>
      </c>
      <c r="T165" s="59">
        <v>0</v>
      </c>
    </row>
    <row r="166" spans="1:20" ht="47.25" customHeight="1" x14ac:dyDescent="0.25">
      <c r="A166" s="97" t="s">
        <v>18</v>
      </c>
      <c r="B166" s="98" t="s">
        <v>98</v>
      </c>
      <c r="C166" s="56" t="s">
        <v>92</v>
      </c>
      <c r="D166" s="56" t="s">
        <v>96</v>
      </c>
      <c r="E166" s="56" t="s">
        <v>160</v>
      </c>
      <c r="F166" s="56" t="s">
        <v>183</v>
      </c>
      <c r="G166" s="23" t="s">
        <v>213</v>
      </c>
      <c r="H166" s="56" t="s">
        <v>5</v>
      </c>
      <c r="I166" s="57">
        <v>10</v>
      </c>
      <c r="J166" s="58">
        <v>12392494000</v>
      </c>
      <c r="K166" s="58">
        <v>0</v>
      </c>
      <c r="L166" s="44">
        <v>0</v>
      </c>
      <c r="M166" s="44">
        <f t="shared" si="90"/>
        <v>12392494000</v>
      </c>
      <c r="N166" s="44">
        <v>0</v>
      </c>
      <c r="O166" s="44">
        <v>6861421067</v>
      </c>
      <c r="P166" s="27">
        <f t="shared" ref="P166" si="93">+M166-O166-N166</f>
        <v>5531072933</v>
      </c>
      <c r="Q166" s="58">
        <v>6861421067</v>
      </c>
      <c r="R166" s="25">
        <f t="shared" si="58"/>
        <v>0.55367556094842574</v>
      </c>
      <c r="S166" s="58">
        <v>0</v>
      </c>
      <c r="T166" s="59">
        <v>0</v>
      </c>
    </row>
    <row r="167" spans="1:20" ht="47.25" customHeight="1" x14ac:dyDescent="0.25">
      <c r="A167" s="99" t="s">
        <v>18</v>
      </c>
      <c r="B167" s="105" t="s">
        <v>98</v>
      </c>
      <c r="C167" s="103" t="s">
        <v>92</v>
      </c>
      <c r="D167" s="103" t="s">
        <v>97</v>
      </c>
      <c r="E167" s="103"/>
      <c r="F167" s="103"/>
      <c r="G167" s="12" t="s">
        <v>233</v>
      </c>
      <c r="H167" s="103" t="s">
        <v>5</v>
      </c>
      <c r="I167" s="104">
        <v>10</v>
      </c>
      <c r="J167" s="106">
        <f>J168+J169</f>
        <v>5000000000</v>
      </c>
      <c r="K167" s="106">
        <f t="shared" ref="K167:T167" si="94">K168+K169</f>
        <v>0</v>
      </c>
      <c r="L167" s="48">
        <f t="shared" si="94"/>
        <v>0</v>
      </c>
      <c r="M167" s="48">
        <f t="shared" si="94"/>
        <v>5000000000</v>
      </c>
      <c r="N167" s="48">
        <f t="shared" si="94"/>
        <v>0</v>
      </c>
      <c r="O167" s="48">
        <f t="shared" si="94"/>
        <v>72206553</v>
      </c>
      <c r="P167" s="24">
        <f t="shared" si="94"/>
        <v>4927793447</v>
      </c>
      <c r="Q167" s="106">
        <f t="shared" si="94"/>
        <v>0</v>
      </c>
      <c r="R167" s="26">
        <f t="shared" si="58"/>
        <v>0</v>
      </c>
      <c r="S167" s="106">
        <f t="shared" si="94"/>
        <v>0</v>
      </c>
      <c r="T167" s="107">
        <f t="shared" si="94"/>
        <v>0</v>
      </c>
    </row>
    <row r="168" spans="1:20" ht="41.25" customHeight="1" x14ac:dyDescent="0.25">
      <c r="A168" s="97" t="s">
        <v>18</v>
      </c>
      <c r="B168" s="98" t="s">
        <v>98</v>
      </c>
      <c r="C168" s="56" t="s">
        <v>92</v>
      </c>
      <c r="D168" s="56" t="s">
        <v>97</v>
      </c>
      <c r="E168" s="56" t="s">
        <v>160</v>
      </c>
      <c r="F168" s="56" t="s">
        <v>186</v>
      </c>
      <c r="G168" s="23" t="s">
        <v>214</v>
      </c>
      <c r="H168" s="56" t="s">
        <v>5</v>
      </c>
      <c r="I168" s="57">
        <v>10</v>
      </c>
      <c r="J168" s="58">
        <v>1100000000</v>
      </c>
      <c r="K168" s="58">
        <v>0</v>
      </c>
      <c r="L168" s="44">
        <v>0</v>
      </c>
      <c r="M168" s="44">
        <f t="shared" si="90"/>
        <v>1100000000</v>
      </c>
      <c r="N168" s="44">
        <v>0</v>
      </c>
      <c r="O168" s="44">
        <v>37206553</v>
      </c>
      <c r="P168" s="27">
        <f t="shared" si="88"/>
        <v>1062793447</v>
      </c>
      <c r="Q168" s="58">
        <v>0</v>
      </c>
      <c r="R168" s="25">
        <f t="shared" si="58"/>
        <v>0</v>
      </c>
      <c r="S168" s="58">
        <v>0</v>
      </c>
      <c r="T168" s="59">
        <v>0</v>
      </c>
    </row>
    <row r="169" spans="1:20" ht="47.25" customHeight="1" x14ac:dyDescent="0.25">
      <c r="A169" s="97" t="s">
        <v>18</v>
      </c>
      <c r="B169" s="98" t="s">
        <v>98</v>
      </c>
      <c r="C169" s="56" t="s">
        <v>92</v>
      </c>
      <c r="D169" s="56" t="s">
        <v>97</v>
      </c>
      <c r="E169" s="56" t="s">
        <v>160</v>
      </c>
      <c r="F169" s="56" t="s">
        <v>183</v>
      </c>
      <c r="G169" s="23" t="s">
        <v>215</v>
      </c>
      <c r="H169" s="56" t="s">
        <v>5</v>
      </c>
      <c r="I169" s="57">
        <v>10</v>
      </c>
      <c r="J169" s="58">
        <v>3900000000</v>
      </c>
      <c r="K169" s="58">
        <v>0</v>
      </c>
      <c r="L169" s="44">
        <v>0</v>
      </c>
      <c r="M169" s="44">
        <f t="shared" si="90"/>
        <v>3900000000</v>
      </c>
      <c r="N169" s="44">
        <v>0</v>
      </c>
      <c r="O169" s="44">
        <v>35000000</v>
      </c>
      <c r="P169" s="27">
        <f t="shared" ref="P169" si="95">+M169-O169-N169</f>
        <v>3865000000</v>
      </c>
      <c r="Q169" s="58">
        <v>0</v>
      </c>
      <c r="R169" s="25">
        <f t="shared" si="58"/>
        <v>0</v>
      </c>
      <c r="S169" s="58">
        <v>0</v>
      </c>
      <c r="T169" s="59">
        <v>0</v>
      </c>
    </row>
    <row r="170" spans="1:20" ht="47.25" customHeight="1" x14ac:dyDescent="0.25">
      <c r="A170" s="99" t="s">
        <v>18</v>
      </c>
      <c r="B170" s="105" t="s">
        <v>98</v>
      </c>
      <c r="C170" s="103" t="s">
        <v>92</v>
      </c>
      <c r="D170" s="103" t="s">
        <v>99</v>
      </c>
      <c r="E170" s="103"/>
      <c r="F170" s="103"/>
      <c r="G170" s="12" t="s">
        <v>234</v>
      </c>
      <c r="H170" s="103" t="s">
        <v>5</v>
      </c>
      <c r="I170" s="104">
        <v>10</v>
      </c>
      <c r="J170" s="106">
        <f>J171</f>
        <v>70000000</v>
      </c>
      <c r="K170" s="106">
        <f t="shared" ref="K170:T170" si="96">K171</f>
        <v>0</v>
      </c>
      <c r="L170" s="48">
        <f t="shared" si="96"/>
        <v>0</v>
      </c>
      <c r="M170" s="48">
        <f t="shared" si="96"/>
        <v>70000000</v>
      </c>
      <c r="N170" s="48">
        <f t="shared" si="96"/>
        <v>0</v>
      </c>
      <c r="O170" s="48">
        <f t="shared" si="96"/>
        <v>69913600</v>
      </c>
      <c r="P170" s="24">
        <f t="shared" si="96"/>
        <v>86400</v>
      </c>
      <c r="Q170" s="106">
        <f t="shared" si="96"/>
        <v>69913600</v>
      </c>
      <c r="R170" s="26">
        <f t="shared" si="58"/>
        <v>0.99876571428571426</v>
      </c>
      <c r="S170" s="106">
        <f t="shared" si="96"/>
        <v>0</v>
      </c>
      <c r="T170" s="107">
        <f t="shared" si="96"/>
        <v>0</v>
      </c>
    </row>
    <row r="171" spans="1:20" ht="39" customHeight="1" x14ac:dyDescent="0.25">
      <c r="A171" s="97" t="s">
        <v>18</v>
      </c>
      <c r="B171" s="98" t="s">
        <v>98</v>
      </c>
      <c r="C171" s="56" t="s">
        <v>92</v>
      </c>
      <c r="D171" s="56" t="s">
        <v>99</v>
      </c>
      <c r="E171" s="56" t="s">
        <v>160</v>
      </c>
      <c r="F171" s="56" t="s">
        <v>187</v>
      </c>
      <c r="G171" s="23" t="s">
        <v>216</v>
      </c>
      <c r="H171" s="56" t="s">
        <v>5</v>
      </c>
      <c r="I171" s="57">
        <v>10</v>
      </c>
      <c r="J171" s="58">
        <v>70000000</v>
      </c>
      <c r="K171" s="58">
        <v>0</v>
      </c>
      <c r="L171" s="44">
        <v>0</v>
      </c>
      <c r="M171" s="44">
        <f t="shared" si="90"/>
        <v>70000000</v>
      </c>
      <c r="N171" s="44">
        <v>0</v>
      </c>
      <c r="O171" s="44">
        <v>69913600</v>
      </c>
      <c r="P171" s="27">
        <f t="shared" si="88"/>
        <v>86400</v>
      </c>
      <c r="Q171" s="58">
        <v>69913600</v>
      </c>
      <c r="R171" s="25">
        <f t="shared" si="58"/>
        <v>0.99876571428571426</v>
      </c>
      <c r="S171" s="58">
        <v>0</v>
      </c>
      <c r="T171" s="59">
        <v>0</v>
      </c>
    </row>
    <row r="172" spans="1:20" ht="39" customHeight="1" x14ac:dyDescent="0.25">
      <c r="A172" s="99" t="s">
        <v>18</v>
      </c>
      <c r="B172" s="105" t="s">
        <v>98</v>
      </c>
      <c r="C172" s="103" t="s">
        <v>92</v>
      </c>
      <c r="D172" s="103" t="s">
        <v>100</v>
      </c>
      <c r="E172" s="103"/>
      <c r="F172" s="103"/>
      <c r="G172" s="12" t="s">
        <v>235</v>
      </c>
      <c r="H172" s="103" t="s">
        <v>5</v>
      </c>
      <c r="I172" s="104">
        <v>10</v>
      </c>
      <c r="J172" s="106">
        <f>J173</f>
        <v>2566000000</v>
      </c>
      <c r="K172" s="106">
        <f t="shared" ref="K172:T172" si="97">K173</f>
        <v>0</v>
      </c>
      <c r="L172" s="48">
        <f t="shared" si="97"/>
        <v>0</v>
      </c>
      <c r="M172" s="48">
        <f t="shared" si="97"/>
        <v>2566000000</v>
      </c>
      <c r="N172" s="48">
        <f t="shared" si="97"/>
        <v>0</v>
      </c>
      <c r="O172" s="48">
        <f t="shared" si="97"/>
        <v>0</v>
      </c>
      <c r="P172" s="24">
        <f t="shared" si="97"/>
        <v>2566000000</v>
      </c>
      <c r="Q172" s="106">
        <f t="shared" si="97"/>
        <v>0</v>
      </c>
      <c r="R172" s="26">
        <f t="shared" si="58"/>
        <v>0</v>
      </c>
      <c r="S172" s="106">
        <f t="shared" si="97"/>
        <v>0</v>
      </c>
      <c r="T172" s="107">
        <f t="shared" si="97"/>
        <v>0</v>
      </c>
    </row>
    <row r="173" spans="1:20" ht="32.25" customHeight="1" x14ac:dyDescent="0.25">
      <c r="A173" s="97" t="s">
        <v>18</v>
      </c>
      <c r="B173" s="98" t="s">
        <v>98</v>
      </c>
      <c r="C173" s="56" t="s">
        <v>92</v>
      </c>
      <c r="D173" s="56" t="s">
        <v>100</v>
      </c>
      <c r="E173" s="56" t="s">
        <v>156</v>
      </c>
      <c r="F173" s="56" t="s">
        <v>188</v>
      </c>
      <c r="G173" s="23" t="s">
        <v>217</v>
      </c>
      <c r="H173" s="56" t="s">
        <v>5</v>
      </c>
      <c r="I173" s="57">
        <v>10</v>
      </c>
      <c r="J173" s="58">
        <v>2566000000</v>
      </c>
      <c r="K173" s="58">
        <v>0</v>
      </c>
      <c r="L173" s="44">
        <v>0</v>
      </c>
      <c r="M173" s="44">
        <f t="shared" si="90"/>
        <v>2566000000</v>
      </c>
      <c r="N173" s="44">
        <v>0</v>
      </c>
      <c r="O173" s="44">
        <v>0</v>
      </c>
      <c r="P173" s="27">
        <f t="shared" si="88"/>
        <v>2566000000</v>
      </c>
      <c r="Q173" s="58">
        <v>0</v>
      </c>
      <c r="R173" s="25">
        <f t="shared" si="58"/>
        <v>0</v>
      </c>
      <c r="S173" s="58">
        <v>0</v>
      </c>
      <c r="T173" s="59">
        <v>0</v>
      </c>
    </row>
    <row r="174" spans="1:20" s="108" customFormat="1" ht="32.25" customHeight="1" x14ac:dyDescent="0.25">
      <c r="A174" s="99" t="s">
        <v>18</v>
      </c>
      <c r="B174" s="105" t="s">
        <v>98</v>
      </c>
      <c r="C174" s="103" t="s">
        <v>92</v>
      </c>
      <c r="D174" s="103" t="s">
        <v>101</v>
      </c>
      <c r="E174" s="103"/>
      <c r="F174" s="103"/>
      <c r="G174" s="12" t="s">
        <v>236</v>
      </c>
      <c r="H174" s="103" t="s">
        <v>5</v>
      </c>
      <c r="I174" s="104">
        <v>10</v>
      </c>
      <c r="J174" s="106">
        <f>J175</f>
        <v>700000000</v>
      </c>
      <c r="K174" s="106">
        <f t="shared" ref="K174:T174" si="98">K175</f>
        <v>0</v>
      </c>
      <c r="L174" s="48">
        <f t="shared" si="98"/>
        <v>0</v>
      </c>
      <c r="M174" s="48">
        <f t="shared" si="98"/>
        <v>700000000</v>
      </c>
      <c r="N174" s="48">
        <f t="shared" si="98"/>
        <v>0</v>
      </c>
      <c r="O174" s="48">
        <f t="shared" si="98"/>
        <v>435473685</v>
      </c>
      <c r="P174" s="24">
        <f t="shared" si="98"/>
        <v>264526315</v>
      </c>
      <c r="Q174" s="106">
        <f t="shared" si="98"/>
        <v>214473685</v>
      </c>
      <c r="R174" s="26">
        <f t="shared" si="58"/>
        <v>0.30639097857142855</v>
      </c>
      <c r="S174" s="106">
        <f t="shared" si="98"/>
        <v>0</v>
      </c>
      <c r="T174" s="107">
        <f t="shared" si="98"/>
        <v>0</v>
      </c>
    </row>
    <row r="175" spans="1:20" ht="44.25" customHeight="1" x14ac:dyDescent="0.25">
      <c r="A175" s="97" t="s">
        <v>18</v>
      </c>
      <c r="B175" s="98" t="s">
        <v>98</v>
      </c>
      <c r="C175" s="56" t="s">
        <v>92</v>
      </c>
      <c r="D175" s="56" t="s">
        <v>101</v>
      </c>
      <c r="E175" s="56" t="s">
        <v>160</v>
      </c>
      <c r="F175" s="56" t="s">
        <v>186</v>
      </c>
      <c r="G175" s="23" t="s">
        <v>218</v>
      </c>
      <c r="H175" s="56" t="s">
        <v>5</v>
      </c>
      <c r="I175" s="57">
        <v>10</v>
      </c>
      <c r="J175" s="58">
        <v>700000000</v>
      </c>
      <c r="K175" s="58">
        <v>0</v>
      </c>
      <c r="L175" s="44">
        <v>0</v>
      </c>
      <c r="M175" s="44">
        <f t="shared" si="90"/>
        <v>700000000</v>
      </c>
      <c r="N175" s="44">
        <v>0</v>
      </c>
      <c r="O175" s="44">
        <v>435473685</v>
      </c>
      <c r="P175" s="27">
        <f t="shared" si="88"/>
        <v>264526315</v>
      </c>
      <c r="Q175" s="58">
        <v>214473685</v>
      </c>
      <c r="R175" s="25">
        <f t="shared" si="58"/>
        <v>0.30639097857142855</v>
      </c>
      <c r="S175" s="58">
        <v>0</v>
      </c>
      <c r="T175" s="59">
        <v>0</v>
      </c>
    </row>
    <row r="176" spans="1:20" ht="44.25" customHeight="1" x14ac:dyDescent="0.25">
      <c r="A176" s="99" t="s">
        <v>18</v>
      </c>
      <c r="B176" s="105" t="s">
        <v>98</v>
      </c>
      <c r="C176" s="11" t="s">
        <v>92</v>
      </c>
      <c r="D176" s="11" t="s">
        <v>102</v>
      </c>
      <c r="E176" s="103"/>
      <c r="F176" s="103"/>
      <c r="G176" s="12" t="s">
        <v>237</v>
      </c>
      <c r="H176" s="11" t="s">
        <v>5</v>
      </c>
      <c r="I176" s="13">
        <v>10</v>
      </c>
      <c r="J176" s="106">
        <f>J177</f>
        <v>4700774679</v>
      </c>
      <c r="K176" s="106">
        <f t="shared" ref="K176:T176" si="99">K177</f>
        <v>0</v>
      </c>
      <c r="L176" s="48">
        <f t="shared" si="99"/>
        <v>0</v>
      </c>
      <c r="M176" s="48">
        <f t="shared" si="99"/>
        <v>4700774679</v>
      </c>
      <c r="N176" s="48">
        <f t="shared" si="99"/>
        <v>0</v>
      </c>
      <c r="O176" s="48">
        <f t="shared" si="99"/>
        <v>33438658.829999998</v>
      </c>
      <c r="P176" s="24">
        <f t="shared" si="99"/>
        <v>4667336020.1700001</v>
      </c>
      <c r="Q176" s="106">
        <f t="shared" si="99"/>
        <v>0</v>
      </c>
      <c r="R176" s="26">
        <f t="shared" si="58"/>
        <v>0</v>
      </c>
      <c r="S176" s="106">
        <f t="shared" si="99"/>
        <v>0</v>
      </c>
      <c r="T176" s="107">
        <f t="shared" si="99"/>
        <v>0</v>
      </c>
    </row>
    <row r="177" spans="1:20" ht="42" customHeight="1" x14ac:dyDescent="0.25">
      <c r="A177" s="97" t="s">
        <v>18</v>
      </c>
      <c r="B177" s="98" t="s">
        <v>98</v>
      </c>
      <c r="C177" s="7" t="s">
        <v>92</v>
      </c>
      <c r="D177" s="7" t="s">
        <v>102</v>
      </c>
      <c r="E177" s="7" t="s">
        <v>156</v>
      </c>
      <c r="F177" s="7" t="s">
        <v>186</v>
      </c>
      <c r="G177" s="23" t="s">
        <v>219</v>
      </c>
      <c r="H177" s="7" t="s">
        <v>5</v>
      </c>
      <c r="I177" s="8">
        <v>10</v>
      </c>
      <c r="J177" s="9">
        <v>4700774679</v>
      </c>
      <c r="K177" s="9">
        <v>0</v>
      </c>
      <c r="L177" s="27">
        <v>0</v>
      </c>
      <c r="M177" s="44">
        <f t="shared" si="90"/>
        <v>4700774679</v>
      </c>
      <c r="N177" s="27">
        <v>0</v>
      </c>
      <c r="O177" s="27">
        <v>33438658.829999998</v>
      </c>
      <c r="P177" s="27">
        <f t="shared" si="88"/>
        <v>4667336020.1700001</v>
      </c>
      <c r="Q177" s="9">
        <v>0</v>
      </c>
      <c r="R177" s="25">
        <f t="shared" si="58"/>
        <v>0</v>
      </c>
      <c r="S177" s="9">
        <v>0</v>
      </c>
      <c r="T177" s="10">
        <v>0</v>
      </c>
    </row>
    <row r="178" spans="1:20" ht="42" customHeight="1" x14ac:dyDescent="0.25">
      <c r="A178" s="99" t="s">
        <v>18</v>
      </c>
      <c r="B178" s="105" t="s">
        <v>98</v>
      </c>
      <c r="C178" s="11" t="s">
        <v>92</v>
      </c>
      <c r="D178" s="11" t="s">
        <v>103</v>
      </c>
      <c r="E178" s="11"/>
      <c r="F178" s="11"/>
      <c r="G178" s="12" t="s">
        <v>238</v>
      </c>
      <c r="H178" s="11" t="s">
        <v>5</v>
      </c>
      <c r="I178" s="13">
        <v>10</v>
      </c>
      <c r="J178" s="14">
        <f>J179+J180</f>
        <v>500000000</v>
      </c>
      <c r="K178" s="14">
        <f t="shared" ref="K178:T178" si="100">K179+K180</f>
        <v>0</v>
      </c>
      <c r="L178" s="24">
        <f t="shared" si="100"/>
        <v>0</v>
      </c>
      <c r="M178" s="48">
        <f t="shared" si="100"/>
        <v>500000000</v>
      </c>
      <c r="N178" s="24">
        <f t="shared" si="100"/>
        <v>0</v>
      </c>
      <c r="O178" s="24">
        <f t="shared" si="100"/>
        <v>0</v>
      </c>
      <c r="P178" s="24">
        <f t="shared" si="100"/>
        <v>500000000</v>
      </c>
      <c r="Q178" s="14">
        <f t="shared" si="100"/>
        <v>0</v>
      </c>
      <c r="R178" s="26">
        <f t="shared" si="58"/>
        <v>0</v>
      </c>
      <c r="S178" s="14">
        <f t="shared" si="100"/>
        <v>0</v>
      </c>
      <c r="T178" s="22">
        <f t="shared" si="100"/>
        <v>0</v>
      </c>
    </row>
    <row r="179" spans="1:20" ht="39" customHeight="1" x14ac:dyDescent="0.25">
      <c r="A179" s="97" t="s">
        <v>18</v>
      </c>
      <c r="B179" s="98" t="s">
        <v>98</v>
      </c>
      <c r="C179" s="7" t="s">
        <v>92</v>
      </c>
      <c r="D179" s="7" t="s">
        <v>103</v>
      </c>
      <c r="E179" s="7" t="s">
        <v>160</v>
      </c>
      <c r="F179" s="7" t="s">
        <v>189</v>
      </c>
      <c r="G179" s="23" t="s">
        <v>220</v>
      </c>
      <c r="H179" s="7" t="s">
        <v>5</v>
      </c>
      <c r="I179" s="8">
        <v>10</v>
      </c>
      <c r="J179" s="9">
        <v>180000000</v>
      </c>
      <c r="K179" s="9">
        <v>0</v>
      </c>
      <c r="L179" s="27">
        <v>0</v>
      </c>
      <c r="M179" s="44">
        <f t="shared" si="90"/>
        <v>180000000</v>
      </c>
      <c r="N179" s="27">
        <v>0</v>
      </c>
      <c r="O179" s="27">
        <v>0</v>
      </c>
      <c r="P179" s="27">
        <f t="shared" si="88"/>
        <v>180000000</v>
      </c>
      <c r="Q179" s="9">
        <v>0</v>
      </c>
      <c r="R179" s="25">
        <f t="shared" si="58"/>
        <v>0</v>
      </c>
      <c r="S179" s="9">
        <v>0</v>
      </c>
      <c r="T179" s="10">
        <v>0</v>
      </c>
    </row>
    <row r="180" spans="1:20" ht="39" customHeight="1" x14ac:dyDescent="0.25">
      <c r="A180" s="97" t="s">
        <v>18</v>
      </c>
      <c r="B180" s="98" t="s">
        <v>98</v>
      </c>
      <c r="C180" s="7" t="s">
        <v>92</v>
      </c>
      <c r="D180" s="7" t="s">
        <v>103</v>
      </c>
      <c r="E180" s="7" t="s">
        <v>160</v>
      </c>
      <c r="F180" s="7" t="s">
        <v>186</v>
      </c>
      <c r="G180" s="23" t="s">
        <v>221</v>
      </c>
      <c r="H180" s="7" t="s">
        <v>5</v>
      </c>
      <c r="I180" s="8">
        <v>10</v>
      </c>
      <c r="J180" s="9">
        <v>320000000</v>
      </c>
      <c r="K180" s="9">
        <v>0</v>
      </c>
      <c r="L180" s="27">
        <v>0</v>
      </c>
      <c r="M180" s="44">
        <f t="shared" si="90"/>
        <v>320000000</v>
      </c>
      <c r="N180" s="27">
        <v>0</v>
      </c>
      <c r="O180" s="27">
        <v>0</v>
      </c>
      <c r="P180" s="27">
        <f t="shared" ref="P180" si="101">+M180-O180-N180</f>
        <v>320000000</v>
      </c>
      <c r="Q180" s="9">
        <v>0</v>
      </c>
      <c r="R180" s="25">
        <f t="shared" si="58"/>
        <v>0</v>
      </c>
      <c r="S180" s="9">
        <v>0</v>
      </c>
      <c r="T180" s="10">
        <v>0</v>
      </c>
    </row>
    <row r="181" spans="1:20" ht="39" customHeight="1" x14ac:dyDescent="0.25">
      <c r="A181" s="99" t="s">
        <v>18</v>
      </c>
      <c r="B181" s="91" t="s">
        <v>98</v>
      </c>
      <c r="C181" s="11" t="s">
        <v>92</v>
      </c>
      <c r="D181" s="11">
        <v>24</v>
      </c>
      <c r="E181" s="11"/>
      <c r="F181" s="11"/>
      <c r="G181" s="12" t="s">
        <v>239</v>
      </c>
      <c r="H181" s="11" t="s">
        <v>5</v>
      </c>
      <c r="I181" s="13">
        <v>10</v>
      </c>
      <c r="J181" s="14">
        <f>J182</f>
        <v>4397847000</v>
      </c>
      <c r="K181" s="14">
        <f t="shared" ref="K181:T181" si="102">K182</f>
        <v>0</v>
      </c>
      <c r="L181" s="24">
        <f t="shared" si="102"/>
        <v>0</v>
      </c>
      <c r="M181" s="48">
        <f t="shared" si="102"/>
        <v>4397847000</v>
      </c>
      <c r="N181" s="24">
        <f t="shared" si="102"/>
        <v>0</v>
      </c>
      <c r="O181" s="24">
        <f t="shared" si="102"/>
        <v>0</v>
      </c>
      <c r="P181" s="24">
        <f t="shared" si="102"/>
        <v>4397847000</v>
      </c>
      <c r="Q181" s="14">
        <f t="shared" si="102"/>
        <v>0</v>
      </c>
      <c r="R181" s="26">
        <f t="shared" si="58"/>
        <v>0</v>
      </c>
      <c r="S181" s="14">
        <f t="shared" si="102"/>
        <v>0</v>
      </c>
      <c r="T181" s="22">
        <f t="shared" si="102"/>
        <v>0</v>
      </c>
    </row>
    <row r="182" spans="1:20" ht="32.25" customHeight="1" x14ac:dyDescent="0.25">
      <c r="A182" s="97" t="s">
        <v>18</v>
      </c>
      <c r="B182" s="93" t="s">
        <v>98</v>
      </c>
      <c r="C182" s="7" t="s">
        <v>92</v>
      </c>
      <c r="D182" s="7">
        <v>24</v>
      </c>
      <c r="E182" s="7" t="s">
        <v>156</v>
      </c>
      <c r="F182" s="7" t="s">
        <v>184</v>
      </c>
      <c r="G182" s="23" t="s">
        <v>222</v>
      </c>
      <c r="H182" s="7" t="s">
        <v>5</v>
      </c>
      <c r="I182" s="8">
        <v>10</v>
      </c>
      <c r="J182" s="9">
        <v>4397847000</v>
      </c>
      <c r="K182" s="9">
        <v>0</v>
      </c>
      <c r="L182" s="27">
        <v>0</v>
      </c>
      <c r="M182" s="44">
        <f t="shared" si="90"/>
        <v>4397847000</v>
      </c>
      <c r="N182" s="27">
        <v>0</v>
      </c>
      <c r="O182" s="27">
        <v>0</v>
      </c>
      <c r="P182" s="27">
        <f t="shared" si="88"/>
        <v>4397847000</v>
      </c>
      <c r="Q182" s="9">
        <v>0</v>
      </c>
      <c r="R182" s="25">
        <f t="shared" si="58"/>
        <v>0</v>
      </c>
      <c r="S182" s="9">
        <v>0</v>
      </c>
      <c r="T182" s="10">
        <v>0</v>
      </c>
    </row>
    <row r="183" spans="1:20" ht="16.5" customHeight="1" x14ac:dyDescent="0.25">
      <c r="A183" s="81" t="s">
        <v>18</v>
      </c>
      <c r="B183" s="81"/>
      <c r="C183" s="81"/>
      <c r="D183" s="81"/>
      <c r="E183" s="81"/>
      <c r="F183" s="81"/>
      <c r="G183" s="82" t="s">
        <v>19</v>
      </c>
      <c r="H183" s="81" t="s">
        <v>5</v>
      </c>
      <c r="I183" s="83">
        <v>10</v>
      </c>
      <c r="J183" s="64">
        <f t="shared" ref="J183:Q183" si="103">J119+J156</f>
        <v>80670115679</v>
      </c>
      <c r="K183" s="64">
        <f t="shared" si="103"/>
        <v>762962130</v>
      </c>
      <c r="L183" s="64">
        <f t="shared" si="103"/>
        <v>762962130</v>
      </c>
      <c r="M183" s="64">
        <f t="shared" si="103"/>
        <v>80670115679</v>
      </c>
      <c r="N183" s="3">
        <f t="shared" si="103"/>
        <v>0</v>
      </c>
      <c r="O183" s="64">
        <f t="shared" si="103"/>
        <v>10096409918.610001</v>
      </c>
      <c r="P183" s="64">
        <f t="shared" si="103"/>
        <v>70573705760.389999</v>
      </c>
      <c r="Q183" s="64">
        <f t="shared" si="103"/>
        <v>8362104692.7799997</v>
      </c>
      <c r="R183" s="76">
        <f>IF(Q183&gt;1,Q183/(M183-N183),0)</f>
        <v>0.1036580228303406</v>
      </c>
      <c r="S183" s="64">
        <f>S119+S156</f>
        <v>0</v>
      </c>
      <c r="T183" s="73">
        <f>T119+T156</f>
        <v>0</v>
      </c>
    </row>
    <row r="184" spans="1:20" ht="16.5" customHeight="1" x14ac:dyDescent="0.25">
      <c r="A184" s="81" t="s">
        <v>18</v>
      </c>
      <c r="B184" s="81"/>
      <c r="C184" s="81"/>
      <c r="D184" s="81"/>
      <c r="E184" s="81"/>
      <c r="F184" s="81"/>
      <c r="G184" s="82" t="s">
        <v>19</v>
      </c>
      <c r="H184" s="81" t="s">
        <v>5</v>
      </c>
      <c r="I184" s="83">
        <v>11</v>
      </c>
      <c r="J184" s="64">
        <f t="shared" ref="J184:Q185" si="104">J120</f>
        <v>9015000000</v>
      </c>
      <c r="K184" s="64">
        <f t="shared" si="104"/>
        <v>0</v>
      </c>
      <c r="L184" s="64">
        <f t="shared" si="104"/>
        <v>0</v>
      </c>
      <c r="M184" s="64">
        <f t="shared" si="104"/>
        <v>9015000000</v>
      </c>
      <c r="N184" s="3">
        <f t="shared" si="104"/>
        <v>0</v>
      </c>
      <c r="O184" s="64">
        <f t="shared" si="104"/>
        <v>0</v>
      </c>
      <c r="P184" s="64">
        <f t="shared" si="104"/>
        <v>9015000000</v>
      </c>
      <c r="Q184" s="64">
        <f t="shared" si="104"/>
        <v>0</v>
      </c>
      <c r="R184" s="76">
        <f t="shared" ref="R184:R188" si="105">IF(Q184&gt;1,Q184/(M184-N184),0)</f>
        <v>0</v>
      </c>
      <c r="S184" s="64">
        <f>S121+S159</f>
        <v>0</v>
      </c>
      <c r="T184" s="73">
        <f>T121+T159</f>
        <v>0</v>
      </c>
    </row>
    <row r="185" spans="1:20" ht="16.5" customHeight="1" x14ac:dyDescent="0.25">
      <c r="A185" s="81" t="s">
        <v>18</v>
      </c>
      <c r="B185" s="81"/>
      <c r="C185" s="81"/>
      <c r="D185" s="81"/>
      <c r="E185" s="81"/>
      <c r="F185" s="81"/>
      <c r="G185" s="82" t="s">
        <v>19</v>
      </c>
      <c r="H185" s="81" t="s">
        <v>8</v>
      </c>
      <c r="I185" s="83">
        <v>20</v>
      </c>
      <c r="J185" s="64">
        <f t="shared" si="104"/>
        <v>4000000000</v>
      </c>
      <c r="K185" s="64">
        <f t="shared" si="104"/>
        <v>0</v>
      </c>
      <c r="L185" s="64">
        <f t="shared" si="104"/>
        <v>0</v>
      </c>
      <c r="M185" s="64">
        <f t="shared" si="104"/>
        <v>4000000000</v>
      </c>
      <c r="N185" s="3">
        <f t="shared" si="104"/>
        <v>0</v>
      </c>
      <c r="O185" s="64">
        <f t="shared" si="104"/>
        <v>0</v>
      </c>
      <c r="P185" s="64">
        <f t="shared" si="104"/>
        <v>4000000000</v>
      </c>
      <c r="Q185" s="64">
        <f t="shared" si="104"/>
        <v>0</v>
      </c>
      <c r="R185" s="76">
        <f t="shared" si="105"/>
        <v>0</v>
      </c>
      <c r="S185" s="64">
        <f>S121</f>
        <v>0</v>
      </c>
      <c r="T185" s="73">
        <f>T121</f>
        <v>0</v>
      </c>
    </row>
    <row r="186" spans="1:20" ht="15" customHeight="1" x14ac:dyDescent="0.25">
      <c r="A186" s="81" t="s">
        <v>18</v>
      </c>
      <c r="B186" s="81"/>
      <c r="C186" s="81"/>
      <c r="D186" s="81"/>
      <c r="E186" s="81"/>
      <c r="F186" s="81"/>
      <c r="G186" s="82" t="s">
        <v>19</v>
      </c>
      <c r="H186" s="81" t="s">
        <v>8</v>
      </c>
      <c r="I186" s="83">
        <v>21</v>
      </c>
      <c r="J186" s="64">
        <f>J122</f>
        <v>2908160000</v>
      </c>
      <c r="K186" s="64">
        <f>K122</f>
        <v>0</v>
      </c>
      <c r="L186" s="64">
        <f>L122</f>
        <v>0</v>
      </c>
      <c r="M186" s="64">
        <f>M122</f>
        <v>2908160000</v>
      </c>
      <c r="N186" s="3">
        <v>0</v>
      </c>
      <c r="O186" s="64">
        <f>O122</f>
        <v>49500000</v>
      </c>
      <c r="P186" s="64">
        <f>P122</f>
        <v>2858660000</v>
      </c>
      <c r="Q186" s="64">
        <f>Q122</f>
        <v>49500000</v>
      </c>
      <c r="R186" s="76">
        <f t="shared" si="105"/>
        <v>1.7021071742957746E-2</v>
      </c>
      <c r="S186" s="64">
        <f>S122</f>
        <v>0</v>
      </c>
      <c r="T186" s="73">
        <f>T122</f>
        <v>0</v>
      </c>
    </row>
    <row r="187" spans="1:20" s="5" customFormat="1" ht="13.5" customHeight="1" thickBot="1" x14ac:dyDescent="0.25">
      <c r="A187" s="119" t="s">
        <v>29</v>
      </c>
      <c r="B187" s="120"/>
      <c r="C187" s="120"/>
      <c r="D187" s="120"/>
      <c r="E187" s="120"/>
      <c r="F187" s="120"/>
      <c r="G187" s="120"/>
      <c r="H187" s="120"/>
      <c r="I187" s="121"/>
      <c r="J187" s="40">
        <f>SUM(J183:J186)</f>
        <v>96593275679</v>
      </c>
      <c r="K187" s="40">
        <f t="shared" ref="K187:L187" si="106">SUM(K183:K186)</f>
        <v>762962130</v>
      </c>
      <c r="L187" s="40">
        <f t="shared" si="106"/>
        <v>762962130</v>
      </c>
      <c r="M187" s="40">
        <f>SUM(M183:M186)</f>
        <v>96593275679</v>
      </c>
      <c r="N187" s="40">
        <f>SUM(N183:N186)</f>
        <v>0</v>
      </c>
      <c r="O187" s="40">
        <f>SUM(O183:O186)</f>
        <v>10145909918.610001</v>
      </c>
      <c r="P187" s="40">
        <f>SUM(P183:P186)</f>
        <v>86447365760.389999</v>
      </c>
      <c r="Q187" s="40">
        <f>SUM(Q183:Q186)</f>
        <v>8411604692.7799997</v>
      </c>
      <c r="R187" s="42">
        <f t="shared" si="105"/>
        <v>8.708271495764934E-2</v>
      </c>
      <c r="S187" s="40">
        <f>SUM(S183:S186)</f>
        <v>0</v>
      </c>
      <c r="T187" s="53">
        <f>SUM(T183:T186)</f>
        <v>0</v>
      </c>
    </row>
    <row r="188" spans="1:20" s="15" customFormat="1" ht="11.25" customHeight="1" thickBot="1" x14ac:dyDescent="0.3">
      <c r="A188" s="119" t="s">
        <v>30</v>
      </c>
      <c r="B188" s="120"/>
      <c r="C188" s="120"/>
      <c r="D188" s="120"/>
      <c r="E188" s="120"/>
      <c r="F188" s="120"/>
      <c r="G188" s="120"/>
      <c r="H188" s="120"/>
      <c r="I188" s="120"/>
      <c r="J188" s="80">
        <f t="shared" ref="J188:Q188" si="107">+J187+J117</f>
        <v>430691975679</v>
      </c>
      <c r="K188" s="80">
        <f t="shared" si="107"/>
        <v>949368484.84000003</v>
      </c>
      <c r="L188" s="80">
        <f t="shared" si="107"/>
        <v>949368484.84000003</v>
      </c>
      <c r="M188" s="80">
        <f t="shared" si="107"/>
        <v>430691975679</v>
      </c>
      <c r="N188" s="79">
        <f t="shared" si="107"/>
        <v>12721800000</v>
      </c>
      <c r="O188" s="40">
        <f t="shared" si="107"/>
        <v>71958282104.290009</v>
      </c>
      <c r="P188" s="40">
        <f t="shared" si="107"/>
        <v>346011893574.71002</v>
      </c>
      <c r="Q188" s="40">
        <f t="shared" si="107"/>
        <v>64735071610.459999</v>
      </c>
      <c r="R188" s="42">
        <f t="shared" si="105"/>
        <v>0.15487964303983345</v>
      </c>
      <c r="S188" s="40">
        <f>+S187+S117</f>
        <v>39847326777.43</v>
      </c>
      <c r="T188" s="53">
        <f>+T187+T117</f>
        <v>39349298708.650002</v>
      </c>
    </row>
    <row r="189" spans="1:20" s="15" customFormat="1" ht="9" customHeight="1" x14ac:dyDescent="0.25">
      <c r="A189" s="15" t="s">
        <v>32</v>
      </c>
      <c r="E189" s="16"/>
      <c r="F189" s="17"/>
      <c r="G189" s="18"/>
      <c r="H189" s="19"/>
      <c r="I189" s="20"/>
      <c r="J189" s="20"/>
      <c r="K189" s="20"/>
      <c r="L189" s="20">
        <f>L188-K188</f>
        <v>0</v>
      </c>
      <c r="M189" s="110"/>
      <c r="N189" s="60"/>
      <c r="O189" s="45"/>
      <c r="P189" s="21"/>
      <c r="Q189" s="30"/>
      <c r="R189" s="21"/>
      <c r="S189" s="66"/>
      <c r="T189" s="66"/>
    </row>
    <row r="190" spans="1:20" s="15" customFormat="1" ht="9" customHeight="1" x14ac:dyDescent="0.25">
      <c r="A190" s="15" t="s">
        <v>152</v>
      </c>
      <c r="E190" s="16"/>
      <c r="F190" s="17"/>
      <c r="G190" s="18"/>
      <c r="H190" s="19"/>
      <c r="I190" s="20"/>
      <c r="J190" s="20"/>
      <c r="K190" s="20"/>
      <c r="L190" s="20"/>
      <c r="N190" s="66"/>
      <c r="O190" s="28"/>
      <c r="P190" s="21"/>
      <c r="Q190" s="31"/>
      <c r="R190" s="21"/>
    </row>
    <row r="191" spans="1:20" s="15" customFormat="1" ht="9" customHeight="1" x14ac:dyDescent="0.25">
      <c r="A191" s="15" t="s">
        <v>155</v>
      </c>
      <c r="E191" s="16"/>
      <c r="F191" s="17"/>
      <c r="G191" s="18"/>
      <c r="H191" s="19"/>
      <c r="I191" s="20"/>
      <c r="J191" s="20"/>
      <c r="K191" s="20"/>
      <c r="L191" s="20"/>
      <c r="O191" s="67"/>
      <c r="P191" s="21"/>
      <c r="Q191" s="31"/>
      <c r="R191" s="21"/>
    </row>
    <row r="192" spans="1:20" x14ac:dyDescent="0.25">
      <c r="A192" s="15" t="s">
        <v>247</v>
      </c>
      <c r="B192" s="15"/>
      <c r="C192" s="15"/>
      <c r="D192" s="15"/>
      <c r="E192" s="16"/>
      <c r="F192" s="17"/>
      <c r="G192" s="18"/>
      <c r="H192" s="19"/>
      <c r="I192" s="20"/>
      <c r="J192" s="20"/>
      <c r="K192" s="20"/>
      <c r="L192" s="20"/>
      <c r="M192" s="15"/>
      <c r="N192" s="15"/>
      <c r="O192" s="28"/>
      <c r="P192" s="21"/>
      <c r="Q192" s="31"/>
      <c r="R192" s="21"/>
      <c r="S192" s="15"/>
      <c r="T192" s="15"/>
    </row>
  </sheetData>
  <mergeCells count="13">
    <mergeCell ref="A2:T2"/>
    <mergeCell ref="A1:F1"/>
    <mergeCell ref="A118:T118"/>
    <mergeCell ref="A187:I187"/>
    <mergeCell ref="A188:I188"/>
    <mergeCell ref="A34:I34"/>
    <mergeCell ref="A35:T35"/>
    <mergeCell ref="A86:I86"/>
    <mergeCell ref="A87:T87"/>
    <mergeCell ref="A112:I112"/>
    <mergeCell ref="A117:I117"/>
    <mergeCell ref="A101:T101"/>
    <mergeCell ref="A100:I100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FEBRERO-29-2024
&amp;R
Página &amp;P de &amp;N</oddHeader>
  </headerFooter>
  <ignoredErrors>
    <ignoredError sqref="N48:N53 P95 N23:N31 F110 H110:I110 C33:I33 Q33 G23:I26 H27:I27 G28:I31 H48:I49 H51:I53 C18:D18 C19:E26 C3:E4 I4 C43:I44 C97:F97 C36 C37:F42 C5:F17 C27:F32 M84:O84 N92:Q94 M86:Q86 P109 N105:N106 N109 M103:Q103 M102 P105:P106 M104:O104 M107:O108 C98 Q104 S85:T86 S91:T94 S100:T100 S107:T108 S102:T104 O102:Q102 Q91 O91 P88:Q88 B3:B33 C45:F65 B102:E111 B36:B65 Q107:Q108 I54:I65 B91:B99 F98 H98:I98 B88:I89 N88 S88:T88 C99:I99 N100:Q100 N33:O34 B90:E90 S33:T34 F102:I109 C91:I96 C83:I85 B165:E165 E168 B179:E179 B180:D180 B152:F155 B182:F182 B168:D169 N85:Q85 B156:E156 E159:F159 B161:F161 E163:F163 B166:D166 F165:F166 F168:F169 B177:F177 F179:F180 B151:C151 B159:D159 B157:D158 B160:D160 B163:D163 B162:D162 B164:D164 B167:L167 B171:F171 B170:L170 G171:O171 B175:F175 B173:F173 B172:L172 B174:L174 G173:L173 B176:L176 G175:L175 B178:D178 B181:C181 N167:O167 N170:O170 C67:F78 B67:B78 I67:I78 C79:F82 B79:B85 I79:I82 B66:I66" numberStoredAsText="1"/>
    <ignoredError sqref="M18:N18 R3:R4 R18 R26 R36 R44:R45 R83 R95:R97 R110:R112 R185:R188 N111 P26 P18 P97 M26 M94 M97 M151:P151 J157:Q157 M160:P164 P167 M178:P178 M181:P181 R33:R34 M125:P125 M147:P147 P127 M127 P124 M124 R114:R116 A113:T113 A146:A147 A144:A145 G144:N145 A125 A124 G124:L124 A127 A126 G126:P126 A131:A133 A128:A130 G130:N130 A137 A134:A136 G134:N136 A141:A143 A138:A140 G140:K140 A148:A150 G150:N150 A123 E123:T123 E125:L125 E127:F127 E131:T133 G141:T142 G146:N146 A117:T122 A114:Q116 S114:T116 N124 R124:T124 N127:O127 Q127:T127 H147:L147 Q147:T147 Q125:T125 R151 R156:R158 R160:R164 T157 R167 R170:R176 R178 R181 R183 R102 R104 H127:L127 E137:T137 H148:K148 P129:T130 P135:T136 P139:T140 P144:T144 G143:N143 P143:T143 P146 P149:T150 P148:T148 M159:N159 P159 M177:N177 P177 R126:T126 P128 R128:T128 P134 R134:T134 P138 R138:T138 R146:T146 G128:K128 M128:N128 G129:J129 L129:N129 M148:N148 G149:J149 L149:N149 G138:J138 L138:N138 G139:K139 M139:N139 M140:N140 P145 R145:T145" formula="1"/>
    <ignoredError sqref="P107:P108 P104 R84:R86 R91:R94 R98:R100 N102 P91 R88:R89 R106:R109 M175:N175 M176:P176 M173:N173 M174:P174 M172:P172 M167 P170:P171 M170 B146:F147 B141:F143 B131:D133 B127:D127 B125:D125 B123:D123 B148:F150 B138:F140 B134:F136 B128:F130 B126:F126 B124:F124 B144:F145 R103 B137:D137 P173 P175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29-2024</vt:lpstr>
      <vt:lpstr>'FEBRERO 29-2024'!Área_de_impresión</vt:lpstr>
      <vt:lpstr>'FEBRERO 29-2024'!Títulos_a_imprimir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Martha Cecilia Florez Giraldo</cp:lastModifiedBy>
  <cp:lastPrinted>2022-08-02T21:42:53Z</cp:lastPrinted>
  <dcterms:created xsi:type="dcterms:W3CDTF">2016-02-01T15:56:25Z</dcterms:created>
  <dcterms:modified xsi:type="dcterms:W3CDTF">2024-08-23T20:05:12Z</dcterms:modified>
</cp:coreProperties>
</file>