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SEPTIEMBRE\"/>
    </mc:Choice>
  </mc:AlternateContent>
  <xr:revisionPtr revIDLastSave="0" documentId="8_{FFC09829-549A-4BB9-8651-5C1F3C0A4BE7}" xr6:coauthVersionLast="36" xr6:coauthVersionMax="36" xr10:uidLastSave="{00000000-0000-0000-0000-000000000000}"/>
  <bookViews>
    <workbookView xWindow="0" yWindow="0" windowWidth="28800" windowHeight="12225"/>
  </bookViews>
  <sheets>
    <sheet name="SEPTIEMBRE 30-2023" sheetId="11" r:id="rId1"/>
  </sheets>
  <definedNames>
    <definedName name="_xlnm._FilterDatabase" localSheetId="0" hidden="1">'SEPTIEMBRE 30-2023'!$A$1:$S$167</definedName>
    <definedName name="_xlnm.Print_Area" localSheetId="0">'SEPTIEMBRE 30-2023'!$A$1:$Q$168</definedName>
    <definedName name="_xlnm.Print_Titles" localSheetId="0">'SEPTIEMBRE 30-2023'!$1:$1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P111" i="11" l="1"/>
  <c r="P109" i="11"/>
  <c r="J104" i="11"/>
  <c r="J103" i="11"/>
  <c r="J95" i="11"/>
  <c r="J96" i="11"/>
  <c r="M112" i="11"/>
  <c r="M113" i="11"/>
  <c r="M105" i="11"/>
  <c r="M104" i="11"/>
  <c r="M103" i="11"/>
  <c r="J45" i="11"/>
  <c r="J90" i="11"/>
  <c r="J47" i="11"/>
  <c r="J92" i="11"/>
  <c r="J46" i="11"/>
  <c r="J100" i="11"/>
  <c r="Q45" i="11"/>
  <c r="P45" i="11"/>
  <c r="N45" i="11"/>
  <c r="L45" i="11"/>
  <c r="J36" i="11"/>
  <c r="J147" i="11"/>
  <c r="O49" i="11"/>
  <c r="M49" i="11"/>
  <c r="O50" i="11"/>
  <c r="M50" i="11"/>
  <c r="N147" i="11"/>
  <c r="N132" i="11"/>
  <c r="M97" i="11"/>
  <c r="M96" i="11"/>
  <c r="M95" i="11"/>
  <c r="Q96" i="11"/>
  <c r="Q95" i="11"/>
  <c r="P96" i="11"/>
  <c r="P95" i="11"/>
  <c r="L47" i="11"/>
  <c r="L92" i="11"/>
  <c r="L123" i="11"/>
  <c r="O97" i="11"/>
  <c r="P47" i="11"/>
  <c r="P92" i="11"/>
  <c r="N111" i="11"/>
  <c r="N117" i="11"/>
  <c r="N96" i="11"/>
  <c r="N95" i="11"/>
  <c r="O95" i="11"/>
  <c r="O96" i="11"/>
  <c r="L96" i="11"/>
  <c r="L95" i="11"/>
  <c r="K96" i="11"/>
  <c r="K95" i="11"/>
  <c r="N47" i="11"/>
  <c r="O47" i="11"/>
  <c r="N26" i="11"/>
  <c r="N18" i="11"/>
  <c r="N4" i="11"/>
  <c r="O4" i="11"/>
  <c r="N100" i="11"/>
  <c r="N99" i="11"/>
  <c r="N98" i="11"/>
  <c r="N36" i="11"/>
  <c r="O36" i="11"/>
  <c r="Q147" i="11"/>
  <c r="P147" i="11"/>
  <c r="Q132" i="11"/>
  <c r="P132" i="11"/>
  <c r="L132" i="11"/>
  <c r="L147" i="11"/>
  <c r="J134" i="11"/>
  <c r="J162" i="11"/>
  <c r="K4" i="11"/>
  <c r="J4" i="11"/>
  <c r="O101" i="11"/>
  <c r="J91" i="11"/>
  <c r="J122" i="11"/>
  <c r="Q47" i="11"/>
  <c r="Q92" i="11"/>
  <c r="Q123" i="11"/>
  <c r="K47" i="11"/>
  <c r="K92" i="11"/>
  <c r="K123" i="11"/>
  <c r="O76" i="11"/>
  <c r="M76" i="11"/>
  <c r="M47" i="11"/>
  <c r="M92" i="11"/>
  <c r="M123" i="11"/>
  <c r="Q36" i="11"/>
  <c r="Q90" i="11"/>
  <c r="P36" i="11"/>
  <c r="L36" i="11"/>
  <c r="K36" i="11"/>
  <c r="O43" i="11"/>
  <c r="M43" i="11"/>
  <c r="J132" i="11"/>
  <c r="O148" i="11"/>
  <c r="M148" i="11"/>
  <c r="O158" i="11"/>
  <c r="M158" i="11"/>
  <c r="O146" i="11"/>
  <c r="M146" i="11"/>
  <c r="Q134" i="11"/>
  <c r="Q162" i="11"/>
  <c r="P134" i="11"/>
  <c r="P162" i="11"/>
  <c r="N134" i="11"/>
  <c r="N162" i="11"/>
  <c r="L134" i="11"/>
  <c r="L162" i="11"/>
  <c r="K134" i="11"/>
  <c r="O134" i="11"/>
  <c r="O140" i="11"/>
  <c r="M140" i="11"/>
  <c r="O42" i="11"/>
  <c r="O41" i="11"/>
  <c r="M42" i="11"/>
  <c r="M41" i="11"/>
  <c r="M44" i="11"/>
  <c r="O44" i="11"/>
  <c r="Q26" i="11"/>
  <c r="P26" i="11"/>
  <c r="L26" i="11"/>
  <c r="J26" i="11"/>
  <c r="O26" i="11"/>
  <c r="J18" i="11"/>
  <c r="O18" i="11"/>
  <c r="L111" i="11"/>
  <c r="L109" i="11"/>
  <c r="J111" i="11"/>
  <c r="J109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5" i="11"/>
  <c r="M46" i="11"/>
  <c r="M91" i="11"/>
  <c r="M122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45" i="11"/>
  <c r="M90" i="11"/>
  <c r="M48" i="11"/>
  <c r="M40" i="11"/>
  <c r="M5" i="11"/>
  <c r="L4" i="11"/>
  <c r="M17" i="11"/>
  <c r="M16" i="11"/>
  <c r="M15" i="11"/>
  <c r="M14" i="11"/>
  <c r="M13" i="11"/>
  <c r="M12" i="11"/>
  <c r="M11" i="11"/>
  <c r="M10" i="11"/>
  <c r="M4" i="11"/>
  <c r="M9" i="11"/>
  <c r="M8" i="11"/>
  <c r="M7" i="11"/>
  <c r="M6" i="11"/>
  <c r="O37" i="11"/>
  <c r="O40" i="11"/>
  <c r="M32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9" i="11"/>
  <c r="O149" i="11"/>
  <c r="M101" i="11"/>
  <c r="M100" i="11"/>
  <c r="M99" i="11"/>
  <c r="M98" i="11"/>
  <c r="M106" i="11"/>
  <c r="M107" i="11"/>
  <c r="M102" i="11"/>
  <c r="L18" i="11"/>
  <c r="L3" i="11"/>
  <c r="L33" i="11"/>
  <c r="L46" i="11"/>
  <c r="L91" i="11"/>
  <c r="K46" i="11"/>
  <c r="K91" i="11"/>
  <c r="K93" i="11"/>
  <c r="P128" i="11"/>
  <c r="P127" i="11"/>
  <c r="P126" i="11"/>
  <c r="P130" i="11"/>
  <c r="N128" i="11"/>
  <c r="N127" i="11"/>
  <c r="L128" i="11"/>
  <c r="L127" i="11"/>
  <c r="L126" i="11"/>
  <c r="L130" i="11"/>
  <c r="J128" i="11"/>
  <c r="J127" i="11"/>
  <c r="O116" i="11"/>
  <c r="Q46" i="11"/>
  <c r="Q91" i="11"/>
  <c r="P46" i="11"/>
  <c r="P91" i="11"/>
  <c r="P122" i="11"/>
  <c r="N46" i="11"/>
  <c r="O46" i="11"/>
  <c r="O159" i="11"/>
  <c r="O157" i="11"/>
  <c r="O156" i="11"/>
  <c r="O155" i="11"/>
  <c r="O154" i="11"/>
  <c r="O153" i="11"/>
  <c r="O152" i="11"/>
  <c r="O151" i="11"/>
  <c r="O150" i="11"/>
  <c r="O145" i="11"/>
  <c r="O144" i="11"/>
  <c r="O143" i="11"/>
  <c r="O142" i="11"/>
  <c r="O141" i="11"/>
  <c r="O139" i="11"/>
  <c r="O138" i="11"/>
  <c r="O137" i="11"/>
  <c r="O136" i="11"/>
  <c r="O135" i="11"/>
  <c r="O113" i="11"/>
  <c r="O112" i="11"/>
  <c r="O102" i="11"/>
  <c r="Q104" i="11"/>
  <c r="Q103" i="11"/>
  <c r="P104" i="11"/>
  <c r="P103" i="11"/>
  <c r="P106" i="11"/>
  <c r="P107" i="11"/>
  <c r="N104" i="11"/>
  <c r="O104" i="11"/>
  <c r="L104" i="11"/>
  <c r="L103" i="11"/>
  <c r="L106" i="11"/>
  <c r="L107" i="11"/>
  <c r="K104" i="11"/>
  <c r="K103" i="11"/>
  <c r="K106" i="11"/>
  <c r="K107" i="11"/>
  <c r="J99" i="11"/>
  <c r="J98" i="11"/>
  <c r="J106" i="11"/>
  <c r="J107" i="11"/>
  <c r="J133" i="11"/>
  <c r="M159" i="11"/>
  <c r="M147" i="11"/>
  <c r="Q111" i="11"/>
  <c r="Q109" i="11"/>
  <c r="O105" i="11"/>
  <c r="L100" i="11"/>
  <c r="L99" i="11"/>
  <c r="L98" i="11"/>
  <c r="K18" i="11"/>
  <c r="P18" i="11"/>
  <c r="P3" i="11"/>
  <c r="P33" i="11"/>
  <c r="Q18" i="11"/>
  <c r="M19" i="11"/>
  <c r="M20" i="11"/>
  <c r="M21" i="11"/>
  <c r="M18" i="11"/>
  <c r="M22" i="11"/>
  <c r="M23" i="11"/>
  <c r="M24" i="11"/>
  <c r="M25" i="11"/>
  <c r="M27" i="11"/>
  <c r="M28" i="11"/>
  <c r="M26" i="11"/>
  <c r="M29" i="11"/>
  <c r="M30" i="11"/>
  <c r="M31" i="11"/>
  <c r="K111" i="11"/>
  <c r="K117" i="11"/>
  <c r="K100" i="11"/>
  <c r="O100" i="11"/>
  <c r="P133" i="11"/>
  <c r="P161" i="11"/>
  <c r="K147" i="11"/>
  <c r="O147" i="11"/>
  <c r="K133" i="11"/>
  <c r="K161" i="11"/>
  <c r="K132" i="11"/>
  <c r="K160" i="11"/>
  <c r="K115" i="11"/>
  <c r="K114" i="11"/>
  <c r="K110" i="11"/>
  <c r="L133" i="11"/>
  <c r="L161" i="11"/>
  <c r="Q133" i="11"/>
  <c r="Q161" i="11"/>
  <c r="Q163" i="11"/>
  <c r="N133" i="11"/>
  <c r="N161" i="11"/>
  <c r="Q128" i="11"/>
  <c r="Q127" i="11"/>
  <c r="Q126" i="11"/>
  <c r="Q130" i="11"/>
  <c r="M157" i="11"/>
  <c r="M156" i="11"/>
  <c r="M155" i="11"/>
  <c r="M154" i="11"/>
  <c r="M153" i="11"/>
  <c r="M150" i="11"/>
  <c r="M145" i="11"/>
  <c r="M143" i="11"/>
  <c r="M142" i="11"/>
  <c r="M132" i="11"/>
  <c r="M160" i="11"/>
  <c r="M141" i="11"/>
  <c r="M139" i="11"/>
  <c r="M138" i="11"/>
  <c r="M137" i="11"/>
  <c r="M135" i="11"/>
  <c r="M116" i="11"/>
  <c r="Q115" i="11"/>
  <c r="Q114" i="11"/>
  <c r="Q110" i="11"/>
  <c r="Q118" i="11"/>
  <c r="P115" i="11"/>
  <c r="P114" i="11"/>
  <c r="P110" i="11"/>
  <c r="P118" i="11"/>
  <c r="N115" i="11"/>
  <c r="N114" i="11"/>
  <c r="O114" i="11"/>
  <c r="L115" i="11"/>
  <c r="L114" i="11"/>
  <c r="L110" i="11"/>
  <c r="L118" i="11"/>
  <c r="L121" i="11"/>
  <c r="J115" i="11"/>
  <c r="J114" i="11"/>
  <c r="P117" i="11"/>
  <c r="Q100" i="11"/>
  <c r="Q99" i="11"/>
  <c r="Q98" i="11"/>
  <c r="P100" i="11"/>
  <c r="P99" i="11"/>
  <c r="P98" i="11"/>
  <c r="Q4" i="11"/>
  <c r="Q3" i="11"/>
  <c r="Q33" i="11"/>
  <c r="P4" i="11"/>
  <c r="M136" i="11"/>
  <c r="M144" i="11"/>
  <c r="M134" i="11"/>
  <c r="M162" i="11"/>
  <c r="M151" i="11"/>
  <c r="M152" i="11"/>
  <c r="M37" i="11"/>
  <c r="O38" i="11"/>
  <c r="M39" i="11"/>
  <c r="O39" i="11"/>
  <c r="M38" i="11"/>
  <c r="O115" i="11"/>
  <c r="K3" i="11"/>
  <c r="K33" i="11"/>
  <c r="K34" i="11"/>
  <c r="N103" i="11"/>
  <c r="J160" i="11"/>
  <c r="J163" i="11"/>
  <c r="J126" i="11"/>
  <c r="J130" i="11"/>
  <c r="M115" i="11"/>
  <c r="K109" i="11"/>
  <c r="K118" i="11"/>
  <c r="K121" i="11"/>
  <c r="K90" i="11"/>
  <c r="N160" i="11"/>
  <c r="O160" i="11"/>
  <c r="L117" i="11"/>
  <c r="Q117" i="11"/>
  <c r="N91" i="11"/>
  <c r="O91" i="11"/>
  <c r="L90" i="11"/>
  <c r="J3" i="11"/>
  <c r="Q160" i="11"/>
  <c r="O133" i="11"/>
  <c r="P160" i="11"/>
  <c r="P163" i="11"/>
  <c r="L160" i="11"/>
  <c r="L163" i="11"/>
  <c r="M133" i="11"/>
  <c r="M161" i="11"/>
  <c r="J161" i="11"/>
  <c r="N109" i="11"/>
  <c r="O109" i="11"/>
  <c r="J117" i="11"/>
  <c r="M111" i="11"/>
  <c r="O111" i="11"/>
  <c r="O99" i="11"/>
  <c r="P90" i="11"/>
  <c r="N90" i="11"/>
  <c r="M36" i="11"/>
  <c r="J123" i="11"/>
  <c r="O45" i="11"/>
  <c r="N3" i="11"/>
  <c r="N33" i="11"/>
  <c r="O33" i="11"/>
  <c r="O34" i="11"/>
  <c r="J33" i="11"/>
  <c r="J34" i="11"/>
  <c r="M117" i="11"/>
  <c r="M109" i="11"/>
  <c r="O3" i="11"/>
  <c r="P123" i="11"/>
  <c r="P93" i="11"/>
  <c r="K120" i="11"/>
  <c r="O117" i="11"/>
  <c r="K119" i="11"/>
  <c r="J93" i="11"/>
  <c r="O90" i="11"/>
  <c r="L34" i="11"/>
  <c r="L120" i="11"/>
  <c r="L93" i="11"/>
  <c r="L122" i="11"/>
  <c r="Q122" i="11"/>
  <c r="Q93" i="11"/>
  <c r="N93" i="11"/>
  <c r="N163" i="11"/>
  <c r="O161" i="11"/>
  <c r="P34" i="11"/>
  <c r="P120" i="11"/>
  <c r="O103" i="11"/>
  <c r="Q121" i="11"/>
  <c r="Q119" i="11"/>
  <c r="Q106" i="11"/>
  <c r="Q107" i="11"/>
  <c r="M93" i="11"/>
  <c r="M120" i="11"/>
  <c r="O98" i="11"/>
  <c r="M114" i="11"/>
  <c r="M110" i="11"/>
  <c r="M118" i="11"/>
  <c r="M121" i="11"/>
  <c r="J110" i="11"/>
  <c r="J118" i="11"/>
  <c r="M163" i="11"/>
  <c r="P121" i="11"/>
  <c r="P119" i="11"/>
  <c r="Q34" i="11"/>
  <c r="M3" i="11"/>
  <c r="M33" i="11"/>
  <c r="M34" i="11"/>
  <c r="J120" i="11"/>
  <c r="L119" i="11"/>
  <c r="N126" i="11"/>
  <c r="O132" i="11"/>
  <c r="N122" i="11"/>
  <c r="N110" i="11"/>
  <c r="K122" i="11"/>
  <c r="K162" i="11"/>
  <c r="O162" i="11"/>
  <c r="N92" i="11"/>
  <c r="N106" i="11"/>
  <c r="K129" i="11"/>
  <c r="N34" i="11"/>
  <c r="L124" i="11"/>
  <c r="L164" i="11"/>
  <c r="O122" i="11"/>
  <c r="N130" i="11"/>
  <c r="O163" i="11"/>
  <c r="K124" i="11"/>
  <c r="J119" i="11"/>
  <c r="J121" i="11"/>
  <c r="J124" i="11"/>
  <c r="J164" i="11"/>
  <c r="M124" i="11"/>
  <c r="O93" i="11"/>
  <c r="M119" i="11"/>
  <c r="N107" i="11"/>
  <c r="O107" i="11"/>
  <c r="N120" i="11"/>
  <c r="O106" i="11"/>
  <c r="K163" i="11"/>
  <c r="N118" i="11"/>
  <c r="O110" i="11"/>
  <c r="P124" i="11"/>
  <c r="P164" i="11"/>
  <c r="O129" i="11"/>
  <c r="M129" i="11"/>
  <c r="M128" i="11"/>
  <c r="M127" i="11"/>
  <c r="M126" i="11"/>
  <c r="M130" i="11"/>
  <c r="M164" i="11"/>
  <c r="K128" i="11"/>
  <c r="O92" i="11"/>
  <c r="N123" i="11"/>
  <c r="O123" i="11"/>
  <c r="Q120" i="11"/>
  <c r="Q124" i="11"/>
  <c r="Q164" i="11"/>
  <c r="K127" i="11"/>
  <c r="O128" i="11"/>
  <c r="O118" i="11"/>
  <c r="N119" i="11"/>
  <c r="O119" i="11"/>
  <c r="N121" i="11"/>
  <c r="O121" i="11"/>
  <c r="O120" i="11"/>
  <c r="N124" i="11"/>
  <c r="K126" i="11"/>
  <c r="O127" i="11"/>
  <c r="K130" i="11"/>
  <c r="O126" i="11"/>
  <c r="O124" i="11"/>
  <c r="N164" i="11"/>
  <c r="K164" i="11"/>
  <c r="O164" i="11"/>
  <c r="O130" i="11"/>
</calcChain>
</file>

<file path=xl/sharedStrings.xml><?xml version="1.0" encoding="utf-8"?>
<sst xmlns="http://schemas.openxmlformats.org/spreadsheetml/2006/main" count="1101" uniqueCount="196">
  <si>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</si>
  <si>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</si>
  <si>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</si>
  <si>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</si>
  <si>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</si>
  <si>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</si>
  <si>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</si>
  <si>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</si>
  <si>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</si>
  <si>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</si>
  <si>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</si>
  <si>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</si>
  <si>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</si>
  <si>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</si>
  <si>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</si>
  <si>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</si>
  <si>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</si>
  <si>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</si>
  <si>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</si>
  <si>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</si>
  <si>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</si>
  <si>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</si>
  <si>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</si>
  <si>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</si>
  <si>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</si>
  <si>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</si>
  <si>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</si>
  <si>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</si>
  <si>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</si>
  <si>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</si>
  <si>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</si>
  <si>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</si>
  <si>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</si>
  <si>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</si>
  <si>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</si>
  <si>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</si>
  <si>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</si>
  <si>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</si>
  <si>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</si>
  <si>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</si>
  <si>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</si>
  <si>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</si>
  <si>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</si>
  <si>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</si>
  <si>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</si>
  <si>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</si>
  <si>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</si>
  <si>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</si>
  <si>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</si>
  <si>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</si>
  <si>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</si>
  <si>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</si>
  <si>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</si>
  <si>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</si>
  <si>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</si>
  <si>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</si>
  <si>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</si>
  <si>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</si>
  <si>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</si>
  <si>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</si>
  <si>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</si>
  <si>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</si>
  <si>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</si>
  <si>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</si>
  <si>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</si>
  <si>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</si>
  <si>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</si>
  <si>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</si>
  <si>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</si>
  <si>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</si>
  <si>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</si>
  <si>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</si>
  <si>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</si>
  <si>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</si>
  <si>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</si>
  <si>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</si>
  <si>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</si>
  <si>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</si>
  <si>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</si>
  <si>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</si>
  <si>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</si>
  <si>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</si>
  <si>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</si>
  <si>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</si>
  <si>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</si>
  <si>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</si>
  <si>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</si>
  <si>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</si>
  <si>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</si>
  <si>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</si>
  <si>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</si>
  <si>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</si>
  <si>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</si>
  <si>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</si>
  <si>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</si>
  <si>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</si>
  <si>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</si>
  <si>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</si>
  <si>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</si>
  <si>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</si>
  <si>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</si>
  <si>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</si>
  <si>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</si>
  <si>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</si>
  <si>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</si>
  <si>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</si>
  <si>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</si>
  <si>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</si>
  <si>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</si>
  <si>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</si>
  <si>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</si>
  <si>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</si>
  <si>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</si>
  <si>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</si>
  <si>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</si>
  <si>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</si>
  <si>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</si>
  <si>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</si>
  <si>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</si>
  <si>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</si>
  <si>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</si>
  <si>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</si>
  <si>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</si>
  <si>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</si>
  <si>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</si>
  <si>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</si>
  <si>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</si>
  <si>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</si>
  <si>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</si>
  <si>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</si>
  <si>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</si>
  <si>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</si>
  <si>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</si>
  <si>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</si>
  <si>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</si>
  <si>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</si>
  <si>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</si>
  <si>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</si>
  <si>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</si>
  <si>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</si>
  <si>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</si>
  <si>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</si>
  <si>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</si>
  <si>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</si>
  <si>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</si>
  <si>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</si>
  <si>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</si>
  <si>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</si>
  <si>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</si>
  <si>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</si>
  <si>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</si>
  <si>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</si>
  <si>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</si>
  <si>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</si>
  <si>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</si>
  <si>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</si>
  <si>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</si>
  <si>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</si>
  <si>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</si>
  <si>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</si>
  <si>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</si>
  <si>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</si>
  <si>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</si>
  <si>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</si>
  <si>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</si>
  <si>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</si>
  <si>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</si>
  <si>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</si>
  <si>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</si>
  <si>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</si>
  <si>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</si>
  <si>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</si>
  <si>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</si>
  <si>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</si>
  <si>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</si>
  <si>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</si>
  <si>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</si>
  <si>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</si>
  <si>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</si>
  <si>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</si>
  <si>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</si>
  <si>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</si>
  <si>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</si>
  <si>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</si>
  <si>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</si>
  <si>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</si>
  <si>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</si>
  <si>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</si>
  <si>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</si>
  <si>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</si>
  <si>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</si>
  <si>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</si>
  <si>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 xml:space="preserve">Reviso:  Cesar Augusto Acuña Reyes-Coordinador- Grupo Nacional de Gestión Presupuestal </t>
  </si>
  <si>
    <t>OTROS MINERALES</t>
  </si>
  <si>
    <t>Elaboro: Martha C. Florez Giraldo. - Grupo Nacional de Gestión Presupuestal</t>
  </si>
  <si>
    <t>Fecha: Octubre 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</si>
</sst>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22" fillId="3" borderId="17" xfId="2" applyFont="1" applyFill="1" applyBorder="1" applyAlignment="1">
      <alignment horizontal="center" vertical="center" wrapText="1"/>
    </xf>
    <xf numFmtId="0" fontId="22" fillId="3" borderId="18" xfId="2" applyFont="1" applyFill="1" applyBorder="1" applyAlignment="1">
      <alignment horizontal="center" vertical="center" wrapText="1"/>
    </xf>
    <xf numFmtId="0" fontId="22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8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0" t="s">
        <v>25</v>
      </c>
      <c r="B1" s="101"/>
      <c r="C1" s="101"/>
      <c r="D1" s="101"/>
      <c r="E1" s="101"/>
      <c r="F1" s="102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3" t="s">
        <v>95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5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165049118970</v>
      </c>
      <c r="M3" s="42">
        <f>M4+M18+M26</f>
        <v>57928981030</v>
      </c>
      <c r="N3" s="42">
        <f>N4+N18+N26</f>
        <v>165008045572</v>
      </c>
      <c r="O3" s="43">
        <f>IF(N3&gt;1,N3/(J3-K3),0)</f>
        <v>0.74001906721781197</v>
      </c>
      <c r="P3" s="42">
        <f>P4+P18+P26</f>
        <v>164257561465</v>
      </c>
      <c r="Q3" s="44">
        <f>Q4+Q18+Q26</f>
        <v>164257561465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113567569415</v>
      </c>
      <c r="M4" s="15">
        <f>SUM(M5:M17)</f>
        <v>38457730585</v>
      </c>
      <c r="N4" s="26">
        <f>SUM(N5:N17)</f>
        <v>113548693589</v>
      </c>
      <c r="O4" s="43">
        <f>IF(N4&gt;1,N4/(J4-K4),0)</f>
        <v>0.74690655824392382</v>
      </c>
      <c r="P4" s="15">
        <f>SUM(P5:P17)</f>
        <v>113548693589</v>
      </c>
      <c r="Q4" s="37">
        <f>SUM(Q5:Q17)</f>
        <v>113548693589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109872648426</v>
      </c>
      <c r="K5" s="9">
        <v>0</v>
      </c>
      <c r="L5" s="9">
        <v>90262748245</v>
      </c>
      <c r="M5" s="9">
        <f>+J5-L5-K5</f>
        <v>19609900181</v>
      </c>
      <c r="N5" s="9">
        <v>90260111839</v>
      </c>
      <c r="O5" s="27">
        <f>IF(N5&gt;1,N5/(J5-K5),0)</f>
        <v>0.82149755314026873</v>
      </c>
      <c r="P5" s="9">
        <v>90260111839</v>
      </c>
      <c r="Q5" s="10">
        <v>90260111839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1941293008</v>
      </c>
      <c r="M6" s="9">
        <f t="shared" ref="M6:M17" si="0">+J6-L6-K6</f>
        <v>361944518</v>
      </c>
      <c r="N6" s="9">
        <v>1941293008</v>
      </c>
      <c r="O6" s="27">
        <f t="shared" ref="O6:O17" si="1">IF(N6&gt;1,N6/(J6-K6),0)</f>
        <v>0.84285402008511734</v>
      </c>
      <c r="P6" s="9">
        <v>1941293008</v>
      </c>
      <c r="Q6" s="10">
        <v>1941293008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998543312</v>
      </c>
      <c r="M7" s="9">
        <f t="shared" si="0"/>
        <v>472327528</v>
      </c>
      <c r="N7" s="9">
        <v>998543312</v>
      </c>
      <c r="O7" s="27">
        <f t="shared" si="1"/>
        <v>0.67887899116961214</v>
      </c>
      <c r="P7" s="9">
        <v>998543312</v>
      </c>
      <c r="Q7" s="10">
        <v>998543312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199292350</v>
      </c>
      <c r="M8" s="9">
        <f t="shared" si="0"/>
        <v>44258144</v>
      </c>
      <c r="N8" s="9">
        <v>199292350</v>
      </c>
      <c r="O8" s="27">
        <f t="shared" si="1"/>
        <v>0.81827939137746108</v>
      </c>
      <c r="P8" s="9">
        <v>199292350</v>
      </c>
      <c r="Q8" s="10">
        <v>199292350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332908123</v>
      </c>
      <c r="M9" s="9">
        <f t="shared" si="0"/>
        <v>55692815</v>
      </c>
      <c r="N9" s="9">
        <v>332908123</v>
      </c>
      <c r="O9" s="27">
        <f t="shared" si="1"/>
        <v>0.85668378649152921</v>
      </c>
      <c r="P9" s="9">
        <v>332908123</v>
      </c>
      <c r="Q9" s="10">
        <v>332908123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5700349810</v>
      </c>
      <c r="K10" s="9">
        <v>0</v>
      </c>
      <c r="L10" s="9">
        <v>5699881969</v>
      </c>
      <c r="M10" s="9">
        <f t="shared" si="0"/>
        <v>467841</v>
      </c>
      <c r="N10" s="9">
        <v>5697246204</v>
      </c>
      <c r="O10" s="27">
        <f t="shared" si="1"/>
        <v>0.99945554113283441</v>
      </c>
      <c r="P10" s="9">
        <v>5697246204</v>
      </c>
      <c r="Q10" s="10">
        <v>5697246204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3283324313</v>
      </c>
      <c r="M11" s="9">
        <f t="shared" si="0"/>
        <v>214961946</v>
      </c>
      <c r="N11" s="9">
        <v>3281993397</v>
      </c>
      <c r="O11" s="27">
        <f t="shared" si="1"/>
        <v>0.93817176583432937</v>
      </c>
      <c r="P11" s="9">
        <v>3281993397</v>
      </c>
      <c r="Q11" s="10">
        <v>3281993397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729260801</v>
      </c>
      <c r="K12" s="9">
        <v>0</v>
      </c>
      <c r="L12" s="9">
        <v>672547621</v>
      </c>
      <c r="M12" s="9">
        <f t="shared" si="0"/>
        <v>56713180</v>
      </c>
      <c r="N12" s="9">
        <v>672547621</v>
      </c>
      <c r="O12" s="27">
        <f t="shared" si="1"/>
        <v>0.9222319643092951</v>
      </c>
      <c r="P12" s="9">
        <v>672547621</v>
      </c>
      <c r="Q12" s="10">
        <v>672547621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11578274558</v>
      </c>
      <c r="K13" s="9">
        <v>0</v>
      </c>
      <c r="L13" s="9">
        <v>166347413</v>
      </c>
      <c r="M13" s="9">
        <f t="shared" si="0"/>
        <v>11411927145</v>
      </c>
      <c r="N13" s="9">
        <v>161967031</v>
      </c>
      <c r="O13" s="27">
        <f t="shared" si="1"/>
        <v>1.398887461068964E-2</v>
      </c>
      <c r="P13" s="9">
        <v>161967031</v>
      </c>
      <c r="Q13" s="10">
        <v>161967031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4275182822</v>
      </c>
      <c r="M14" s="9">
        <f t="shared" si="0"/>
        <v>1672143611</v>
      </c>
      <c r="N14" s="9">
        <v>4269430467</v>
      </c>
      <c r="O14" s="27">
        <f t="shared" si="1"/>
        <v>0.7178739077293893</v>
      </c>
      <c r="P14" s="9">
        <v>4269430467</v>
      </c>
      <c r="Q14" s="58">
        <v>4269430467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29329289</v>
      </c>
      <c r="M15" s="9">
        <f t="shared" si="0"/>
        <v>19382114</v>
      </c>
      <c r="N15" s="9">
        <v>29329289</v>
      </c>
      <c r="O15" s="27">
        <f t="shared" si="1"/>
        <v>0.60210314615655802</v>
      </c>
      <c r="P15" s="9">
        <v>29329289</v>
      </c>
      <c r="Q15" s="58">
        <v>29329289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12083551</v>
      </c>
      <c r="M16" s="9">
        <f t="shared" si="0"/>
        <v>5009813</v>
      </c>
      <c r="N16" s="9">
        <v>12083551</v>
      </c>
      <c r="O16" s="27">
        <f t="shared" si="1"/>
        <v>0.70691474188462844</v>
      </c>
      <c r="P16" s="9">
        <v>12083551</v>
      </c>
      <c r="Q16" s="58">
        <v>12083551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5694087399</v>
      </c>
      <c r="M17" s="9">
        <f t="shared" si="0"/>
        <v>4533001749</v>
      </c>
      <c r="N17" s="9">
        <v>5691947397</v>
      </c>
      <c r="O17" s="27">
        <f t="shared" si="1"/>
        <v>0.55655595787126899</v>
      </c>
      <c r="P17" s="30">
        <v>5691947397</v>
      </c>
      <c r="Q17" s="58">
        <v>5691947397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42650070282</v>
      </c>
      <c r="M18" s="15">
        <f>SUM(M19:M25)</f>
        <v>16912929718</v>
      </c>
      <c r="N18" s="15">
        <f>SUM(N19:N25)</f>
        <v>42638168155</v>
      </c>
      <c r="O18" s="28">
        <f>IF(N18&gt;1,N18/(J18-K18),0)</f>
        <v>0.71584990942363547</v>
      </c>
      <c r="P18" s="15">
        <f>SUM(P19:P25)</f>
        <v>41887684048</v>
      </c>
      <c r="Q18" s="23">
        <f>SUM(Q19:Q25)</f>
        <v>41887684048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13505902500</v>
      </c>
      <c r="M19" s="9">
        <f t="shared" ref="M19:M25" si="2">+J19-L19-K19</f>
        <v>3289941827</v>
      </c>
      <c r="N19" s="9">
        <v>13503507800</v>
      </c>
      <c r="O19" s="27">
        <f t="shared" ref="O19:O25" si="3">IF(N19&gt;1,N19/(J19-K19),0)</f>
        <v>0.80397909965696479</v>
      </c>
      <c r="P19" s="9">
        <v>13503507800</v>
      </c>
      <c r="Q19" s="58">
        <v>13503507800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9536097400</v>
      </c>
      <c r="M20" s="9">
        <f t="shared" si="2"/>
        <v>2354808998</v>
      </c>
      <c r="N20" s="9">
        <v>9534390700</v>
      </c>
      <c r="O20" s="27">
        <f t="shared" si="3"/>
        <v>0.80182202944627035</v>
      </c>
      <c r="P20" s="9">
        <v>9534390700</v>
      </c>
      <c r="Q20" s="58">
        <v>9534390700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5585977875</v>
      </c>
      <c r="M21" s="9">
        <f t="shared" si="2"/>
        <v>8432886477</v>
      </c>
      <c r="N21" s="9">
        <v>5580912748</v>
      </c>
      <c r="O21" s="27">
        <f t="shared" si="3"/>
        <v>0.39810020325960283</v>
      </c>
      <c r="P21" s="9">
        <v>5580912748</v>
      </c>
      <c r="Q21" s="58">
        <v>5580912748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4906078500</v>
      </c>
      <c r="M22" s="9">
        <f t="shared" si="2"/>
        <v>1310743063</v>
      </c>
      <c r="N22" s="9">
        <v>4904907500</v>
      </c>
      <c r="O22" s="27">
        <f t="shared" si="3"/>
        <v>0.78897350523811394</v>
      </c>
      <c r="P22" s="9">
        <v>4904907500</v>
      </c>
      <c r="Q22" s="58">
        <v>4904907500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2982435907</v>
      </c>
      <c r="O23" s="27">
        <f t="shared" si="3"/>
        <v>0.99996630384803886</v>
      </c>
      <c r="P23" s="9">
        <v>2231951800</v>
      </c>
      <c r="Q23" s="58">
        <v>2231951800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3679909600</v>
      </c>
      <c r="M24" s="9">
        <f t="shared" si="2"/>
        <v>909706572</v>
      </c>
      <c r="N24" s="9">
        <v>3679031200</v>
      </c>
      <c r="O24" s="27">
        <f t="shared" si="3"/>
        <v>0.80159888368111665</v>
      </c>
      <c r="P24" s="9">
        <v>3679031200</v>
      </c>
      <c r="Q24" s="58">
        <v>3679031200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2453568000</v>
      </c>
      <c r="M25" s="9">
        <f t="shared" si="2"/>
        <v>614842781</v>
      </c>
      <c r="N25" s="9">
        <v>2452982300</v>
      </c>
      <c r="O25" s="27">
        <f t="shared" si="3"/>
        <v>0.79943086994387669</v>
      </c>
      <c r="P25" s="9">
        <v>2452982300</v>
      </c>
      <c r="Q25" s="58">
        <v>2452982300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8831479273</v>
      </c>
      <c r="M26" s="15">
        <f>M27+M28+M29+M30+M31+M32</f>
        <v>2558320727</v>
      </c>
      <c r="N26" s="15">
        <f>N27+N28+N29+N30+N31+N32</f>
        <v>8821183828</v>
      </c>
      <c r="O26" s="28">
        <f>IF(N26&gt;1,N26/(J26-K26),0)</f>
        <v>0.77448101178247208</v>
      </c>
      <c r="P26" s="26">
        <f>P27+P28+P29+P30+P31+P32</f>
        <v>8821183828</v>
      </c>
      <c r="Q26" s="23">
        <f>Q27+Q28+Q29+Q30+Q31+Q32</f>
        <v>8821183828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6858892797</v>
      </c>
      <c r="M27" s="9">
        <f t="shared" ref="M27:M32" si="4">+J27-L27-K27</f>
        <v>1857584876</v>
      </c>
      <c r="N27" s="9">
        <v>6858123591</v>
      </c>
      <c r="O27" s="27">
        <f t="shared" ref="O27:O32" si="5">IF(N27&gt;1,N27/(J27-K27),0)</f>
        <v>0.78679988044294502</v>
      </c>
      <c r="P27" s="9">
        <v>6858123591</v>
      </c>
      <c r="Q27" s="58">
        <v>6858123591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258378363</v>
      </c>
      <c r="M28" s="9">
        <f t="shared" si="4"/>
        <v>37354710</v>
      </c>
      <c r="N28" s="9">
        <v>249560310</v>
      </c>
      <c r="O28" s="27">
        <f t="shared" si="5"/>
        <v>0.84387014096323276</v>
      </c>
      <c r="P28" s="9">
        <v>249560310</v>
      </c>
      <c r="Q28" s="58">
        <v>249560310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488843245</v>
      </c>
      <c r="M29" s="9">
        <f t="shared" si="4"/>
        <v>181508517</v>
      </c>
      <c r="N29" s="9">
        <v>488135059</v>
      </c>
      <c r="O29" s="27">
        <f t="shared" si="5"/>
        <v>0.728177483331505</v>
      </c>
      <c r="P29" s="9">
        <v>488135059</v>
      </c>
      <c r="Q29" s="58">
        <v>488135059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292682308</v>
      </c>
      <c r="M30" s="9">
        <f t="shared" si="4"/>
        <v>41420582</v>
      </c>
      <c r="N30" s="9">
        <v>292682308</v>
      </c>
      <c r="O30" s="27">
        <f t="shared" si="5"/>
        <v>0.87602447258088667</v>
      </c>
      <c r="P30" s="9">
        <v>292682308</v>
      </c>
      <c r="Q30" s="58">
        <v>292682308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892716994</v>
      </c>
      <c r="M31" s="9">
        <f t="shared" si="4"/>
        <v>410681844</v>
      </c>
      <c r="N31" s="9">
        <v>892716994</v>
      </c>
      <c r="O31" s="27">
        <f t="shared" si="5"/>
        <v>0.68491467689953545</v>
      </c>
      <c r="P31" s="9">
        <v>892716994</v>
      </c>
      <c r="Q31" s="58">
        <v>892716994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39965566</v>
      </c>
      <c r="M32" s="9">
        <f t="shared" si="4"/>
        <v>29770198</v>
      </c>
      <c r="N32" s="9">
        <v>39965566</v>
      </c>
      <c r="O32" s="27">
        <f t="shared" si="5"/>
        <v>0.57309999500399822</v>
      </c>
      <c r="P32" s="9">
        <v>39965566</v>
      </c>
      <c r="Q32" s="58">
        <v>39965566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165049118970</v>
      </c>
      <c r="M33" s="72">
        <f>M3</f>
        <v>57928981030</v>
      </c>
      <c r="N33" s="72">
        <f>N3</f>
        <v>165008045572</v>
      </c>
      <c r="O33" s="84">
        <f>IF(N33&gt;1,N33/(J33-K33),0)</f>
        <v>0.74001906721781197</v>
      </c>
      <c r="P33" s="72">
        <f>P3</f>
        <v>164257561465</v>
      </c>
      <c r="Q33" s="81">
        <f>Q3</f>
        <v>164257561465</v>
      </c>
    </row>
    <row r="34" spans="1:17" ht="15" customHeight="1" thickBot="1" x14ac:dyDescent="0.3">
      <c r="A34" s="109" t="s">
        <v>27</v>
      </c>
      <c r="B34" s="110"/>
      <c r="C34" s="110"/>
      <c r="D34" s="110"/>
      <c r="E34" s="110"/>
      <c r="F34" s="110"/>
      <c r="G34" s="110"/>
      <c r="H34" s="110"/>
      <c r="I34" s="111"/>
      <c r="J34" s="85">
        <f>J33</f>
        <v>222978100000</v>
      </c>
      <c r="K34" s="85">
        <f>K33</f>
        <v>0</v>
      </c>
      <c r="L34" s="85">
        <f>L33</f>
        <v>165049118970</v>
      </c>
      <c r="M34" s="85">
        <f>SUM(M33:M33)</f>
        <v>57928981030</v>
      </c>
      <c r="N34" s="85">
        <f>N33</f>
        <v>165008045572</v>
      </c>
      <c r="O34" s="84">
        <f>O33</f>
        <v>0.74001906721781197</v>
      </c>
      <c r="P34" s="85">
        <f>P33</f>
        <v>164257561465</v>
      </c>
      <c r="Q34" s="86">
        <f>Q33</f>
        <v>164257561465</v>
      </c>
    </row>
    <row r="35" spans="1:17" ht="15.75" customHeight="1" thickBot="1" x14ac:dyDescent="0.3">
      <c r="A35" s="103" t="s">
        <v>131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5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417065135</v>
      </c>
      <c r="K36" s="54">
        <f>K37+K38+K39+K40+K41+K42+K43+K44</f>
        <v>0</v>
      </c>
      <c r="L36" s="54">
        <f>L37+L38+L39+L40+L41+L42+L43+L44</f>
        <v>194540149</v>
      </c>
      <c r="M36" s="26">
        <f>M37+M38+M39+M40+M41+M42+M43+M44</f>
        <v>222524986</v>
      </c>
      <c r="N36" s="54">
        <f>N37+N38+N39+N40+N41+N42+N43+N44</f>
        <v>163231042</v>
      </c>
      <c r="O36" s="70">
        <f t="shared" ref="O36:O46" si="6">IF(N36&gt;1,N36/(J36-K36),0)</f>
        <v>0.39138021450774108</v>
      </c>
      <c r="P36" s="54">
        <f>P37+P38+P39+P40+P41+P42+P43+P44</f>
        <v>69142484</v>
      </c>
      <c r="Q36" s="76">
        <f>Q37+Q38+Q39+Q40+Q41+Q42+Q43+Q44</f>
        <v>69142484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202830637</v>
      </c>
      <c r="K37" s="49"/>
      <c r="L37" s="49">
        <v>90814460</v>
      </c>
      <c r="M37" s="30">
        <f t="shared" ref="M37:M44" si="7">J37-K37-L37</f>
        <v>112016177</v>
      </c>
      <c r="N37" s="30">
        <v>90814460</v>
      </c>
      <c r="O37" s="77">
        <f t="shared" si="6"/>
        <v>0.44773541780081283</v>
      </c>
      <c r="P37" s="49">
        <v>32007500</v>
      </c>
      <c r="Q37" s="78">
        <v>32007500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95584214</v>
      </c>
      <c r="K38" s="49"/>
      <c r="L38" s="49">
        <v>26076914</v>
      </c>
      <c r="M38" s="30">
        <f t="shared" si="7"/>
        <v>69507300</v>
      </c>
      <c r="N38" s="30">
        <v>13739200</v>
      </c>
      <c r="O38" s="77">
        <f t="shared" si="6"/>
        <v>0.14373921618479804</v>
      </c>
      <c r="P38" s="49">
        <v>5250000</v>
      </c>
      <c r="Q38" s="78">
        <v>5250000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32394080</v>
      </c>
      <c r="K39" s="49"/>
      <c r="L39" s="49">
        <v>32334140</v>
      </c>
      <c r="M39" s="30">
        <f t="shared" si="7"/>
        <v>59940</v>
      </c>
      <c r="N39" s="30">
        <v>31884984</v>
      </c>
      <c r="O39" s="77">
        <f t="shared" si="6"/>
        <v>0.98428428898119658</v>
      </c>
      <c r="P39" s="49">
        <v>31884984</v>
      </c>
      <c r="Q39" s="78">
        <v>31884984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7190218</v>
      </c>
      <c r="K40" s="49"/>
      <c r="L40" s="49">
        <v>6977180</v>
      </c>
      <c r="M40" s="30">
        <f t="shared" si="7"/>
        <v>213038</v>
      </c>
      <c r="N40" s="30">
        <v>6977180</v>
      </c>
      <c r="O40" s="77">
        <f t="shared" si="6"/>
        <v>0.97037113478339598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32894488</v>
      </c>
      <c r="K42" s="49"/>
      <c r="L42" s="49">
        <v>32894488</v>
      </c>
      <c r="M42" s="30">
        <f t="shared" si="7"/>
        <v>0</v>
      </c>
      <c r="N42" s="30">
        <v>16815218</v>
      </c>
      <c r="O42" s="77">
        <f t="shared" si="6"/>
        <v>0.51118649422359153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184</v>
      </c>
      <c r="H43" s="7" t="s">
        <v>6</v>
      </c>
      <c r="I43" s="8" t="s">
        <v>7</v>
      </c>
      <c r="J43" s="49">
        <v>41911698</v>
      </c>
      <c r="K43" s="49"/>
      <c r="L43" s="49">
        <v>1183167</v>
      </c>
      <c r="M43" s="30">
        <f>J43-K43-L43</f>
        <v>40728531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188</v>
      </c>
      <c r="H44" s="7" t="s">
        <v>6</v>
      </c>
      <c r="I44" s="8" t="s">
        <v>7</v>
      </c>
      <c r="J44" s="49">
        <v>4259800</v>
      </c>
      <c r="K44" s="49"/>
      <c r="L44" s="49">
        <v>4259800</v>
      </c>
      <c r="M44" s="30">
        <f t="shared" si="7"/>
        <v>0</v>
      </c>
      <c r="N44" s="30">
        <v>3000000</v>
      </c>
      <c r="O44" s="77">
        <f t="shared" si="6"/>
        <v>0.70425841588806981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J48+J49+J50+J51+J52+J53+J54+J55+J56+J57+J58+J59+J60+J61+J62+J63+J64+J65+J66+J67+J68+J69+J70+J71+J72+J73+J74+J77+J78+J79+J80+J81+J82+J83+J84+J85+J86+J87+J88+J89</f>
        <v>35758034865</v>
      </c>
      <c r="K45" s="54"/>
      <c r="L45" s="54">
        <f>L48+L49+L50+L51+L52+L53+L54+L55+L56+L57+L58+L59+L60+L61+L62+L63+L64+L65+L66+L67+L68+L69+L70+L71+L72+L73+L74+L77+L78+L79+L80+L81+L82+L83+L84+L85+L86+L87+L88+L89</f>
        <v>32231011189.080002</v>
      </c>
      <c r="M45" s="26">
        <f>M48+M49+M50+M51+M52+M53+M54+M55+M56+M57+M58+M59+M60+M61+M62+M63+M64+M65+M66+M67+M68+M69+M70+M71+M72+M73+M74+M77+M78+M79+M80+M81+M82+M83+M84+M85+M86+M87+M88+M89</f>
        <v>3527023675.9199991</v>
      </c>
      <c r="N45" s="26">
        <f>N48+N49+N50+N51+N52+N53+N54+N55+N56+N57+N58+N59+N60+N61+N62+N63+N64+N65+N66+N67+N68+N69+N70+N71+N72+N73+N74+N77+N78+N79+N80+N81+N82+N83+N84+N85+N86+N87+N88+N89</f>
        <v>30722660694.530003</v>
      </c>
      <c r="O45" s="70">
        <f t="shared" si="6"/>
        <v>0.85918202190135939</v>
      </c>
      <c r="P45" s="26">
        <f>P48+P49+P50+P51+P52+P53+P54+P55+P56+P57+P58+P59+P60+P61+P62+P63+P64+P65+P66+P67+P68+P69+P70+P71+P72+P73+P74+P77+P78+P79+P80+P81+P82+P83+P84+P85+P86+P87+P88+P89</f>
        <v>16902592976.23</v>
      </c>
      <c r="Q45" s="37">
        <f>Q48+Q49+Q50+Q51+Q52+Q53+Q54+Q55+Q56+Q57+Q58+Q59+Q60+Q61+Q62+Q63+Q64+Q65+Q66+Q67+Q68+Q69+Q70+Q71+Q72+Q73+Q74+Q77+Q78+Q79+Q80+Q81+Q82+Q83+Q84+Q85+Q86+Q87+Q88+Q89</f>
        <v>16872839171.73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>J75</f>
        <v>673100000</v>
      </c>
      <c r="K46" s="54">
        <f t="shared" ref="K46:N47" si="8">K75</f>
        <v>0</v>
      </c>
      <c r="L46" s="54">
        <f t="shared" si="8"/>
        <v>501394338.60000002</v>
      </c>
      <c r="M46" s="26">
        <f t="shared" si="8"/>
        <v>171705661.39999998</v>
      </c>
      <c r="N46" s="26">
        <f t="shared" si="8"/>
        <v>501394338.60000002</v>
      </c>
      <c r="O46" s="70">
        <f t="shared" si="6"/>
        <v>0.74490319209627098</v>
      </c>
      <c r="P46" s="54">
        <f>P75</f>
        <v>501394338.60000002</v>
      </c>
      <c r="Q46" s="76">
        <f>Q75</f>
        <v>501394338.60000002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J76</f>
        <v>722600000</v>
      </c>
      <c r="K47" s="54">
        <f t="shared" si="8"/>
        <v>0</v>
      </c>
      <c r="L47" s="54">
        <f>L76</f>
        <v>722600000</v>
      </c>
      <c r="M47" s="26">
        <f>M76</f>
        <v>0</v>
      </c>
      <c r="N47" s="26">
        <f>N76</f>
        <v>722600000</v>
      </c>
      <c r="O47" s="70">
        <f>IF(N47&gt;1,N47/(J47-K47),0)</f>
        <v>1</v>
      </c>
      <c r="P47" s="54">
        <f>P76</f>
        <v>722600000</v>
      </c>
      <c r="Q47" s="76">
        <f>Q76</f>
        <v>722600000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3" t="s">
        <v>38</v>
      </c>
      <c r="F48" s="73" t="s">
        <v>45</v>
      </c>
      <c r="G48" s="24" t="s">
        <v>191</v>
      </c>
      <c r="H48" s="7" t="s">
        <v>6</v>
      </c>
      <c r="I48" s="8" t="s">
        <v>7</v>
      </c>
      <c r="J48" s="49">
        <v>116280</v>
      </c>
      <c r="K48" s="49">
        <v>0</v>
      </c>
      <c r="L48" s="49">
        <v>116280</v>
      </c>
      <c r="M48" s="9">
        <f t="shared" ref="M48:M89" si="9">+J48-L48-K48</f>
        <v>0</v>
      </c>
      <c r="N48" s="9">
        <v>0</v>
      </c>
      <c r="O48" s="27">
        <f t="shared" ref="O48:O89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46</v>
      </c>
      <c r="G49" s="24" t="s">
        <v>193</v>
      </c>
      <c r="H49" s="7" t="s">
        <v>6</v>
      </c>
      <c r="I49" s="8" t="s">
        <v>7</v>
      </c>
      <c r="J49" s="49">
        <v>748500</v>
      </c>
      <c r="K49" s="49">
        <v>0</v>
      </c>
      <c r="L49" s="49">
        <v>748500</v>
      </c>
      <c r="M49" s="9">
        <f>+J49-L49-K49</f>
        <v>0</v>
      </c>
      <c r="N49" s="9">
        <v>0</v>
      </c>
      <c r="O49" s="27">
        <f>IF(N49&gt;1,N49/(J49-K49),0)</f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" t="s">
        <v>42</v>
      </c>
      <c r="G50" s="24" t="s">
        <v>139</v>
      </c>
      <c r="H50" s="7" t="s">
        <v>6</v>
      </c>
      <c r="I50" s="8" t="s">
        <v>7</v>
      </c>
      <c r="J50" s="49">
        <v>0</v>
      </c>
      <c r="K50" s="49">
        <v>0</v>
      </c>
      <c r="L50" s="49">
        <v>0</v>
      </c>
      <c r="M50" s="9">
        <f>+J50-L50-K50</f>
        <v>0</v>
      </c>
      <c r="N50" s="9">
        <v>0</v>
      </c>
      <c r="O50" s="27">
        <f>IF(N50&gt;1,N50/(J50-K50),0)</f>
        <v>0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3" t="s">
        <v>46</v>
      </c>
      <c r="G51" s="24" t="s">
        <v>183</v>
      </c>
      <c r="H51" s="7" t="s">
        <v>6</v>
      </c>
      <c r="I51" s="8" t="s">
        <v>7</v>
      </c>
      <c r="J51" s="49">
        <v>0</v>
      </c>
      <c r="K51" s="49">
        <v>0</v>
      </c>
      <c r="L51" s="49">
        <v>0</v>
      </c>
      <c r="M51" s="9">
        <f t="shared" si="9"/>
        <v>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47</v>
      </c>
      <c r="G52" s="24" t="s">
        <v>181</v>
      </c>
      <c r="H52" s="7" t="s">
        <v>6</v>
      </c>
      <c r="I52" s="8" t="s">
        <v>7</v>
      </c>
      <c r="J52" s="49">
        <v>58465950</v>
      </c>
      <c r="K52" s="49">
        <v>0</v>
      </c>
      <c r="L52" s="49">
        <v>13465950</v>
      </c>
      <c r="M52" s="9">
        <f t="shared" si="9"/>
        <v>45000000</v>
      </c>
      <c r="N52" s="9">
        <v>13465950</v>
      </c>
      <c r="O52" s="27">
        <f t="shared" si="10"/>
        <v>0.2303212382591919</v>
      </c>
      <c r="P52" s="9">
        <v>0</v>
      </c>
      <c r="Q52" s="10">
        <v>0</v>
      </c>
    </row>
    <row r="53" spans="1:17" s="6" customFormat="1" ht="16.5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" t="s">
        <v>48</v>
      </c>
      <c r="G53" s="24" t="s">
        <v>140</v>
      </c>
      <c r="H53" s="7" t="s">
        <v>6</v>
      </c>
      <c r="I53" s="8" t="s">
        <v>7</v>
      </c>
      <c r="J53" s="49">
        <v>546036932</v>
      </c>
      <c r="K53" s="9">
        <v>0</v>
      </c>
      <c r="L53" s="49">
        <v>407155314.14999998</v>
      </c>
      <c r="M53" s="9">
        <f t="shared" si="9"/>
        <v>138881617.85000002</v>
      </c>
      <c r="N53" s="9">
        <v>186757265.15000001</v>
      </c>
      <c r="O53" s="27">
        <f t="shared" si="10"/>
        <v>0.34202313837262571</v>
      </c>
      <c r="P53" s="9">
        <v>98183015.109999999</v>
      </c>
      <c r="Q53" s="10">
        <v>98183015.109999999</v>
      </c>
    </row>
    <row r="54" spans="1:17" s="6" customFormat="1" ht="24.7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38</v>
      </c>
      <c r="G54" s="24" t="s">
        <v>141</v>
      </c>
      <c r="H54" s="7" t="s">
        <v>6</v>
      </c>
      <c r="I54" s="8" t="s">
        <v>7</v>
      </c>
      <c r="J54" s="49">
        <v>15377324</v>
      </c>
      <c r="K54" s="9">
        <v>0</v>
      </c>
      <c r="L54" s="49">
        <v>8377324</v>
      </c>
      <c r="M54" s="9">
        <f t="shared" si="9"/>
        <v>7000000</v>
      </c>
      <c r="N54" s="9">
        <v>0</v>
      </c>
      <c r="O54" s="27">
        <f t="shared" si="10"/>
        <v>0</v>
      </c>
      <c r="P54" s="9">
        <v>0</v>
      </c>
      <c r="Q54" s="10">
        <v>0</v>
      </c>
    </row>
    <row r="55" spans="1:17" s="6" customFormat="1" ht="43.5" customHeight="1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40</v>
      </c>
      <c r="G55" s="24" t="s">
        <v>142</v>
      </c>
      <c r="H55" s="7" t="s">
        <v>6</v>
      </c>
      <c r="I55" s="8">
        <v>10</v>
      </c>
      <c r="J55" s="49">
        <v>379806716</v>
      </c>
      <c r="K55" s="30">
        <v>0</v>
      </c>
      <c r="L55" s="49">
        <v>354305923</v>
      </c>
      <c r="M55" s="9">
        <f t="shared" si="9"/>
        <v>25500793</v>
      </c>
      <c r="N55" s="9">
        <v>111390568</v>
      </c>
      <c r="O55" s="27">
        <f t="shared" si="10"/>
        <v>0.29328224938497399</v>
      </c>
      <c r="P55" s="9">
        <v>72471508</v>
      </c>
      <c r="Q55" s="10">
        <v>72471508</v>
      </c>
    </row>
    <row r="56" spans="1:17" s="6" customFormat="1" ht="23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42</v>
      </c>
      <c r="G56" s="24" t="s">
        <v>143</v>
      </c>
      <c r="H56" s="7" t="s">
        <v>6</v>
      </c>
      <c r="I56" s="8" t="s">
        <v>7</v>
      </c>
      <c r="J56" s="49">
        <v>252520107</v>
      </c>
      <c r="K56" s="30">
        <v>0</v>
      </c>
      <c r="L56" s="49">
        <v>228929257</v>
      </c>
      <c r="M56" s="9">
        <f t="shared" si="9"/>
        <v>23590850</v>
      </c>
      <c r="N56" s="9">
        <v>215583714</v>
      </c>
      <c r="O56" s="27">
        <f t="shared" si="10"/>
        <v>0.85372890325917694</v>
      </c>
      <c r="P56" s="9">
        <v>134969866.25</v>
      </c>
      <c r="Q56" s="10">
        <v>134556864.25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43</v>
      </c>
      <c r="G57" s="24" t="s">
        <v>144</v>
      </c>
      <c r="H57" s="7" t="s">
        <v>6</v>
      </c>
      <c r="I57" s="8" t="s">
        <v>7</v>
      </c>
      <c r="J57" s="49">
        <v>9324498</v>
      </c>
      <c r="K57" s="30">
        <v>0</v>
      </c>
      <c r="L57" s="49">
        <v>9324498</v>
      </c>
      <c r="M57" s="9">
        <f t="shared" si="9"/>
        <v>0</v>
      </c>
      <c r="N57" s="9">
        <v>7998998</v>
      </c>
      <c r="O57" s="27">
        <f t="shared" si="10"/>
        <v>0.85784757527965583</v>
      </c>
      <c r="P57" s="9">
        <v>0</v>
      </c>
      <c r="Q57" s="10">
        <v>0</v>
      </c>
    </row>
    <row r="58" spans="1:17" s="6" customFormat="1" ht="29.25" customHeight="1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45</v>
      </c>
      <c r="G58" s="24" t="s">
        <v>145</v>
      </c>
      <c r="H58" s="7" t="s">
        <v>6</v>
      </c>
      <c r="I58" s="8" t="s">
        <v>7</v>
      </c>
      <c r="J58" s="49">
        <v>74492684</v>
      </c>
      <c r="K58" s="30">
        <v>0</v>
      </c>
      <c r="L58" s="49">
        <v>63223878</v>
      </c>
      <c r="M58" s="9">
        <f t="shared" si="9"/>
        <v>11268806</v>
      </c>
      <c r="N58" s="9">
        <v>17887251</v>
      </c>
      <c r="O58" s="27">
        <f t="shared" si="10"/>
        <v>0.24012090905463951</v>
      </c>
      <c r="P58" s="9">
        <v>10273233</v>
      </c>
      <c r="Q58" s="10">
        <v>10273233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46</v>
      </c>
      <c r="G59" s="24" t="s">
        <v>146</v>
      </c>
      <c r="H59" s="7" t="s">
        <v>6</v>
      </c>
      <c r="I59" s="8" t="s">
        <v>7</v>
      </c>
      <c r="J59" s="49">
        <v>1318259325</v>
      </c>
      <c r="K59" s="9">
        <v>0</v>
      </c>
      <c r="L59" s="49">
        <v>226126593</v>
      </c>
      <c r="M59" s="9">
        <f t="shared" si="9"/>
        <v>1092132732</v>
      </c>
      <c r="N59" s="9">
        <v>62002481</v>
      </c>
      <c r="O59" s="27">
        <f t="shared" si="10"/>
        <v>4.7033599401999297E-2</v>
      </c>
      <c r="P59" s="9">
        <v>53395073</v>
      </c>
      <c r="Q59" s="10">
        <v>53395073</v>
      </c>
    </row>
    <row r="60" spans="1:17" s="6" customFormat="1" ht="24.7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47</v>
      </c>
      <c r="G60" s="24" t="s">
        <v>147</v>
      </c>
      <c r="H60" s="7" t="s">
        <v>6</v>
      </c>
      <c r="I60" s="71" t="s">
        <v>7</v>
      </c>
      <c r="J60" s="49">
        <v>34942336</v>
      </c>
      <c r="K60" s="9">
        <v>0</v>
      </c>
      <c r="L60" s="49">
        <v>34932098</v>
      </c>
      <c r="M60" s="9">
        <f t="shared" si="9"/>
        <v>10238</v>
      </c>
      <c r="N60" s="9">
        <v>8166540</v>
      </c>
      <c r="O60" s="27">
        <f t="shared" si="10"/>
        <v>0.23371476938462271</v>
      </c>
      <c r="P60" s="9">
        <v>4834438</v>
      </c>
      <c r="Q60" s="10">
        <v>4834438</v>
      </c>
    </row>
    <row r="61" spans="1:17" s="6" customFormat="1" ht="16.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48</v>
      </c>
      <c r="G61" s="24" t="s">
        <v>148</v>
      </c>
      <c r="H61" s="7" t="s">
        <v>6</v>
      </c>
      <c r="I61" s="8" t="s">
        <v>7</v>
      </c>
      <c r="J61" s="49">
        <v>77535871</v>
      </c>
      <c r="K61" s="9">
        <v>0</v>
      </c>
      <c r="L61" s="49">
        <v>64470111.399999999</v>
      </c>
      <c r="M61" s="9">
        <f t="shared" si="9"/>
        <v>13065759.600000001</v>
      </c>
      <c r="N61" s="9">
        <v>16677421.4</v>
      </c>
      <c r="O61" s="27">
        <f t="shared" si="10"/>
        <v>0.21509297806172836</v>
      </c>
      <c r="P61" s="9">
        <v>3102852</v>
      </c>
      <c r="Q61" s="10">
        <v>3102852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38</v>
      </c>
      <c r="G62" s="24" t="s">
        <v>149</v>
      </c>
      <c r="H62" s="7" t="s">
        <v>6</v>
      </c>
      <c r="I62" s="8" t="s">
        <v>7</v>
      </c>
      <c r="J62" s="49">
        <v>4190189</v>
      </c>
      <c r="K62" s="9">
        <v>0</v>
      </c>
      <c r="L62" s="49">
        <v>4190189</v>
      </c>
      <c r="M62" s="9">
        <f t="shared" si="9"/>
        <v>0</v>
      </c>
      <c r="N62" s="9">
        <v>1092001</v>
      </c>
      <c r="O62" s="27">
        <f t="shared" si="10"/>
        <v>0.26060900832874123</v>
      </c>
      <c r="P62" s="9">
        <v>0</v>
      </c>
      <c r="Q62" s="10">
        <v>0</v>
      </c>
    </row>
    <row r="63" spans="1:17" s="6" customFormat="1" ht="24.7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40</v>
      </c>
      <c r="G63" s="24" t="s">
        <v>150</v>
      </c>
      <c r="H63" s="7" t="s">
        <v>6</v>
      </c>
      <c r="I63" s="8" t="s">
        <v>7</v>
      </c>
      <c r="J63" s="49">
        <v>125341040</v>
      </c>
      <c r="K63" s="9">
        <v>0</v>
      </c>
      <c r="L63" s="49">
        <v>98589269</v>
      </c>
      <c r="M63" s="9">
        <f t="shared" si="9"/>
        <v>26751771</v>
      </c>
      <c r="N63" s="9">
        <v>23633079</v>
      </c>
      <c r="O63" s="27">
        <f t="shared" si="10"/>
        <v>0.18855020670005609</v>
      </c>
      <c r="P63" s="9">
        <v>15308372</v>
      </c>
      <c r="Q63" s="10">
        <v>15308372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42</v>
      </c>
      <c r="G64" s="24" t="s">
        <v>137</v>
      </c>
      <c r="H64" s="7" t="s">
        <v>6</v>
      </c>
      <c r="I64" s="8" t="s">
        <v>7</v>
      </c>
      <c r="J64" s="49">
        <v>26128826</v>
      </c>
      <c r="K64" s="9">
        <v>0</v>
      </c>
      <c r="L64" s="49">
        <v>18664753</v>
      </c>
      <c r="M64" s="9">
        <f t="shared" si="9"/>
        <v>7464073</v>
      </c>
      <c r="N64" s="9">
        <v>1440000</v>
      </c>
      <c r="O64" s="27">
        <f t="shared" si="10"/>
        <v>5.5111546152130986E-2</v>
      </c>
      <c r="P64" s="9">
        <v>1440000</v>
      </c>
      <c r="Q64" s="10">
        <v>1440000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43</v>
      </c>
      <c r="G65" s="24" t="s">
        <v>138</v>
      </c>
      <c r="H65" s="7" t="s">
        <v>6</v>
      </c>
      <c r="I65" s="8" t="s">
        <v>7</v>
      </c>
      <c r="J65" s="49">
        <v>2225300</v>
      </c>
      <c r="K65" s="9">
        <v>0</v>
      </c>
      <c r="L65" s="49">
        <v>2195541</v>
      </c>
      <c r="M65" s="9">
        <f t="shared" si="9"/>
        <v>29759</v>
      </c>
      <c r="N65" s="9">
        <v>2195541</v>
      </c>
      <c r="O65" s="27">
        <f t="shared" si="10"/>
        <v>0.98662697164427271</v>
      </c>
      <c r="P65" s="9">
        <v>2195541</v>
      </c>
      <c r="Q65" s="10">
        <v>2195541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45</v>
      </c>
      <c r="G66" s="24" t="s">
        <v>151</v>
      </c>
      <c r="H66" s="7" t="s">
        <v>6</v>
      </c>
      <c r="I66" s="8" t="s">
        <v>7</v>
      </c>
      <c r="J66" s="49">
        <v>13717773</v>
      </c>
      <c r="K66" s="9">
        <v>0</v>
      </c>
      <c r="L66" s="49">
        <v>12372428</v>
      </c>
      <c r="M66" s="9">
        <f t="shared" si="9"/>
        <v>1345345</v>
      </c>
      <c r="N66" s="9">
        <v>6474673</v>
      </c>
      <c r="O66" s="27">
        <f t="shared" si="10"/>
        <v>0.47199155431424622</v>
      </c>
      <c r="P66" s="9">
        <v>4126293</v>
      </c>
      <c r="Q66" s="10">
        <v>4126293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46</v>
      </c>
      <c r="G67" s="24" t="s">
        <v>152</v>
      </c>
      <c r="H67" s="7" t="s">
        <v>6</v>
      </c>
      <c r="I67" s="8" t="s">
        <v>7</v>
      </c>
      <c r="J67" s="49">
        <v>163928822</v>
      </c>
      <c r="K67" s="9">
        <v>0</v>
      </c>
      <c r="L67" s="49">
        <v>163469871.94999999</v>
      </c>
      <c r="M67" s="9">
        <f t="shared" si="9"/>
        <v>458950.05000001192</v>
      </c>
      <c r="N67" s="9">
        <v>67014937.950000003</v>
      </c>
      <c r="O67" s="27">
        <f t="shared" si="10"/>
        <v>0.40880509682427901</v>
      </c>
      <c r="P67" s="9">
        <v>23224286.949999999</v>
      </c>
      <c r="Q67" s="10">
        <v>23224286.949999999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47</v>
      </c>
      <c r="G68" s="24" t="s">
        <v>153</v>
      </c>
      <c r="H68" s="7" t="s">
        <v>6</v>
      </c>
      <c r="I68" s="8" t="s">
        <v>7</v>
      </c>
      <c r="J68" s="49">
        <v>53209130</v>
      </c>
      <c r="K68" s="9">
        <v>0</v>
      </c>
      <c r="L68" s="49">
        <v>53207318</v>
      </c>
      <c r="M68" s="9">
        <f t="shared" si="9"/>
        <v>1812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24.75" x14ac:dyDescent="0.25">
      <c r="A69" s="25" t="s">
        <v>4</v>
      </c>
      <c r="B69" s="7" t="s">
        <v>53</v>
      </c>
      <c r="C69" s="7" t="s">
        <v>37</v>
      </c>
      <c r="D69" s="7" t="s">
        <v>37</v>
      </c>
      <c r="E69" s="7" t="s">
        <v>43</v>
      </c>
      <c r="F69" s="7" t="s">
        <v>48</v>
      </c>
      <c r="G69" s="24" t="s">
        <v>154</v>
      </c>
      <c r="H69" s="7" t="s">
        <v>6</v>
      </c>
      <c r="I69" s="8" t="s">
        <v>7</v>
      </c>
      <c r="J69" s="49">
        <v>11538705</v>
      </c>
      <c r="K69" s="9">
        <v>0</v>
      </c>
      <c r="L69" s="49">
        <v>10912431</v>
      </c>
      <c r="M69" s="9">
        <f t="shared" si="9"/>
        <v>626274</v>
      </c>
      <c r="N69" s="9">
        <v>9769400</v>
      </c>
      <c r="O69" s="27">
        <f t="shared" si="10"/>
        <v>0.846663468734143</v>
      </c>
      <c r="P69" s="9">
        <v>2164000</v>
      </c>
      <c r="Q69" s="10">
        <v>2164000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45</v>
      </c>
      <c r="F70" s="7" t="s">
        <v>43</v>
      </c>
      <c r="G70" s="24" t="s">
        <v>155</v>
      </c>
      <c r="H70" s="7" t="s">
        <v>6</v>
      </c>
      <c r="I70" s="8" t="s">
        <v>7</v>
      </c>
      <c r="J70" s="49">
        <v>64960738</v>
      </c>
      <c r="K70" s="9">
        <v>0</v>
      </c>
      <c r="L70" s="49">
        <v>64714771</v>
      </c>
      <c r="M70" s="9">
        <f t="shared" si="9"/>
        <v>245967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43</v>
      </c>
      <c r="G71" s="24" t="s">
        <v>156</v>
      </c>
      <c r="H71" s="7" t="s">
        <v>6</v>
      </c>
      <c r="I71" s="8" t="s">
        <v>7</v>
      </c>
      <c r="J71" s="49">
        <v>813100556</v>
      </c>
      <c r="K71" s="9">
        <v>0</v>
      </c>
      <c r="L71" s="49">
        <v>809100556</v>
      </c>
      <c r="M71" s="9">
        <f t="shared" si="9"/>
        <v>4000000</v>
      </c>
      <c r="N71" s="9">
        <v>768802792</v>
      </c>
      <c r="O71" s="27">
        <f t="shared" si="10"/>
        <v>0.94551994378417326</v>
      </c>
      <c r="P71" s="9">
        <v>479748689</v>
      </c>
      <c r="Q71" s="10">
        <v>478775454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45</v>
      </c>
      <c r="G72" s="24" t="s">
        <v>157</v>
      </c>
      <c r="H72" s="7" t="s">
        <v>6</v>
      </c>
      <c r="I72" s="8" t="s">
        <v>7</v>
      </c>
      <c r="J72" s="49">
        <v>203000000</v>
      </c>
      <c r="K72" s="9">
        <v>0</v>
      </c>
      <c r="L72" s="49">
        <v>203000000</v>
      </c>
      <c r="M72" s="9">
        <f t="shared" si="9"/>
        <v>0</v>
      </c>
      <c r="N72" s="9">
        <v>203000000</v>
      </c>
      <c r="O72" s="27">
        <f t="shared" si="10"/>
        <v>1</v>
      </c>
      <c r="P72" s="9">
        <v>71929240</v>
      </c>
      <c r="Q72" s="10">
        <v>71929240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48</v>
      </c>
      <c r="G73" s="24" t="s">
        <v>158</v>
      </c>
      <c r="H73" s="7" t="s">
        <v>6</v>
      </c>
      <c r="I73" s="8" t="s">
        <v>7</v>
      </c>
      <c r="J73" s="49">
        <v>202620000</v>
      </c>
      <c r="K73" s="9">
        <v>0</v>
      </c>
      <c r="L73" s="49">
        <v>202620000</v>
      </c>
      <c r="M73" s="9">
        <f t="shared" si="9"/>
        <v>0</v>
      </c>
      <c r="N73" s="9">
        <v>202620000</v>
      </c>
      <c r="O73" s="27">
        <f t="shared" si="10"/>
        <v>1</v>
      </c>
      <c r="P73" s="9">
        <v>65948870</v>
      </c>
      <c r="Q73" s="10">
        <v>65948870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6</v>
      </c>
      <c r="I74" s="8" t="s">
        <v>7</v>
      </c>
      <c r="J74" s="49">
        <v>2815001813</v>
      </c>
      <c r="K74" s="9">
        <v>0</v>
      </c>
      <c r="L74" s="49">
        <v>1930085561.75</v>
      </c>
      <c r="M74" s="9">
        <f t="shared" si="9"/>
        <v>884916251.25</v>
      </c>
      <c r="N74" s="9">
        <v>1886201121.75</v>
      </c>
      <c r="O74" s="27">
        <f t="shared" si="10"/>
        <v>0.67005325291064033</v>
      </c>
      <c r="P74" s="9">
        <v>1869666739.54</v>
      </c>
      <c r="Q74" s="10">
        <v>1868228635.54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9</v>
      </c>
      <c r="I75" s="8" t="s">
        <v>10</v>
      </c>
      <c r="J75" s="49">
        <v>673100000</v>
      </c>
      <c r="K75" s="9">
        <v>0</v>
      </c>
      <c r="L75" s="49">
        <v>501394338.60000002</v>
      </c>
      <c r="M75" s="9">
        <f t="shared" si="9"/>
        <v>171705661.39999998</v>
      </c>
      <c r="N75" s="9">
        <v>501394338.60000002</v>
      </c>
      <c r="O75" s="27">
        <f t="shared" si="10"/>
        <v>0.74490319209627098</v>
      </c>
      <c r="P75" s="9">
        <v>501394338.60000002</v>
      </c>
      <c r="Q75" s="10">
        <v>501394338.60000002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>
        <v>21</v>
      </c>
      <c r="J76" s="49">
        <v>722600000</v>
      </c>
      <c r="K76" s="9">
        <v>0</v>
      </c>
      <c r="L76" s="49">
        <v>722600000</v>
      </c>
      <c r="M76" s="9">
        <f>+J76-L76-K76</f>
        <v>0</v>
      </c>
      <c r="N76" s="9">
        <v>722600000</v>
      </c>
      <c r="O76" s="27">
        <f>IF(N76&gt;1,N76/(J76-K76),0)</f>
        <v>1</v>
      </c>
      <c r="P76" s="9">
        <v>722600000</v>
      </c>
      <c r="Q76" s="10">
        <v>722600000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47</v>
      </c>
      <c r="F77" s="7" t="s">
        <v>38</v>
      </c>
      <c r="G77" s="24" t="s">
        <v>160</v>
      </c>
      <c r="H77" s="7" t="s">
        <v>6</v>
      </c>
      <c r="I77" s="8" t="s">
        <v>7</v>
      </c>
      <c r="J77" s="49">
        <v>3742920169</v>
      </c>
      <c r="K77" s="9">
        <v>0</v>
      </c>
      <c r="L77" s="49">
        <v>3735511329</v>
      </c>
      <c r="M77" s="9">
        <f t="shared" si="9"/>
        <v>7408840</v>
      </c>
      <c r="N77" s="9">
        <v>3735511329</v>
      </c>
      <c r="O77" s="27">
        <f t="shared" si="10"/>
        <v>0.99802057226297203</v>
      </c>
      <c r="P77" s="9">
        <v>2989129239</v>
      </c>
      <c r="Q77" s="10">
        <v>2989129239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40</v>
      </c>
      <c r="G78" s="24" t="s">
        <v>161</v>
      </c>
      <c r="H78" s="7" t="s">
        <v>6</v>
      </c>
      <c r="I78" s="8" t="s">
        <v>7</v>
      </c>
      <c r="J78" s="49">
        <v>2005143041</v>
      </c>
      <c r="K78" s="9">
        <v>0</v>
      </c>
      <c r="L78" s="49">
        <v>1995853532</v>
      </c>
      <c r="M78" s="9">
        <f t="shared" si="9"/>
        <v>9289509</v>
      </c>
      <c r="N78" s="9">
        <v>1985753532</v>
      </c>
      <c r="O78" s="27">
        <f t="shared" si="10"/>
        <v>0.99033011181569863</v>
      </c>
      <c r="P78" s="9">
        <v>1445822697.3099999</v>
      </c>
      <c r="Q78" s="10">
        <v>1441747776.3099999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40</v>
      </c>
      <c r="G79" s="24" t="s">
        <v>162</v>
      </c>
      <c r="H79" s="7" t="s">
        <v>6</v>
      </c>
      <c r="I79" s="8" t="s">
        <v>7</v>
      </c>
      <c r="J79" s="49">
        <v>108070000</v>
      </c>
      <c r="K79" s="9">
        <v>0</v>
      </c>
      <c r="L79" s="49">
        <v>108025300</v>
      </c>
      <c r="M79" s="9">
        <f t="shared" si="9"/>
        <v>44700</v>
      </c>
      <c r="N79" s="9">
        <v>108025300</v>
      </c>
      <c r="O79" s="27">
        <f t="shared" si="10"/>
        <v>0.99958637919866755</v>
      </c>
      <c r="P79" s="9">
        <v>54025300</v>
      </c>
      <c r="Q79" s="10">
        <v>54025300</v>
      </c>
    </row>
    <row r="80" spans="1:17" s="6" customFormat="1" ht="24.7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42</v>
      </c>
      <c r="G80" s="24" t="s">
        <v>163</v>
      </c>
      <c r="H80" s="7" t="s">
        <v>6</v>
      </c>
      <c r="I80" s="8" t="s">
        <v>7</v>
      </c>
      <c r="J80" s="49">
        <v>5701912857</v>
      </c>
      <c r="K80" s="9">
        <v>0</v>
      </c>
      <c r="L80" s="49">
        <v>5351786669</v>
      </c>
      <c r="M80" s="9">
        <f t="shared" si="9"/>
        <v>350126188</v>
      </c>
      <c r="N80" s="9">
        <v>5351786669</v>
      </c>
      <c r="O80" s="27">
        <f t="shared" si="10"/>
        <v>0.9385949598352481</v>
      </c>
      <c r="P80" s="9">
        <v>223662530</v>
      </c>
      <c r="Q80" s="10">
        <v>223662530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43</v>
      </c>
      <c r="G81" s="24" t="s">
        <v>164</v>
      </c>
      <c r="H81" s="7" t="s">
        <v>6</v>
      </c>
      <c r="I81" s="8" t="s">
        <v>7</v>
      </c>
      <c r="J81" s="49">
        <v>378187540</v>
      </c>
      <c r="K81" s="9">
        <v>0</v>
      </c>
      <c r="L81" s="49">
        <v>251758018.77000001</v>
      </c>
      <c r="M81" s="9">
        <f t="shared" si="9"/>
        <v>126429521.22999999</v>
      </c>
      <c r="N81" s="9">
        <v>251758018.77000001</v>
      </c>
      <c r="O81" s="27">
        <f t="shared" si="10"/>
        <v>0.66569622777630377</v>
      </c>
      <c r="P81" s="9">
        <v>251758018.77000001</v>
      </c>
      <c r="Q81" s="10">
        <v>251611619.77000001</v>
      </c>
    </row>
    <row r="82" spans="1:256" s="6" customFormat="1" ht="16.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45</v>
      </c>
      <c r="G82" s="24" t="s">
        <v>165</v>
      </c>
      <c r="H82" s="7" t="s">
        <v>6</v>
      </c>
      <c r="I82" s="8" t="s">
        <v>7</v>
      </c>
      <c r="J82" s="49">
        <v>13174414398</v>
      </c>
      <c r="K82" s="9">
        <v>0</v>
      </c>
      <c r="L82" s="49">
        <v>13154408076.860001</v>
      </c>
      <c r="M82" s="9">
        <f t="shared" si="9"/>
        <v>20006321.13999939</v>
      </c>
      <c r="N82" s="9">
        <v>13154408076.860001</v>
      </c>
      <c r="O82" s="27">
        <f t="shared" si="10"/>
        <v>0.99848142615408875</v>
      </c>
      <c r="P82" s="9">
        <v>7483976925</v>
      </c>
      <c r="Q82" s="10">
        <v>7483976925</v>
      </c>
    </row>
    <row r="83" spans="1:256" s="6" customFormat="1" ht="33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47</v>
      </c>
      <c r="G83" s="24" t="s">
        <v>166</v>
      </c>
      <c r="H83" s="7" t="s">
        <v>6</v>
      </c>
      <c r="I83" s="8" t="s">
        <v>7</v>
      </c>
      <c r="J83" s="49">
        <v>435051870</v>
      </c>
      <c r="K83" s="9">
        <v>0</v>
      </c>
      <c r="L83" s="49">
        <v>60027675.549999997</v>
      </c>
      <c r="M83" s="9">
        <f t="shared" si="9"/>
        <v>375024194.44999999</v>
      </c>
      <c r="N83" s="9">
        <v>23556932</v>
      </c>
      <c r="O83" s="27">
        <f t="shared" si="10"/>
        <v>5.4147410054805646E-2</v>
      </c>
      <c r="P83" s="9">
        <v>8010000</v>
      </c>
      <c r="Q83" s="10">
        <v>8010000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3" t="s">
        <v>48</v>
      </c>
      <c r="G84" s="24" t="s">
        <v>172</v>
      </c>
      <c r="H84" s="7" t="s">
        <v>6</v>
      </c>
      <c r="I84" s="8" t="s">
        <v>7</v>
      </c>
      <c r="J84" s="49">
        <v>0</v>
      </c>
      <c r="K84" s="9">
        <v>0</v>
      </c>
      <c r="L84" s="49">
        <v>0</v>
      </c>
      <c r="M84" s="9">
        <f t="shared" si="9"/>
        <v>0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" t="s">
        <v>49</v>
      </c>
      <c r="G85" s="24" t="s">
        <v>167</v>
      </c>
      <c r="H85" s="7" t="s">
        <v>6</v>
      </c>
      <c r="I85" s="8" t="s">
        <v>7</v>
      </c>
      <c r="J85" s="49">
        <v>45000000</v>
      </c>
      <c r="K85" s="9">
        <v>0</v>
      </c>
      <c r="L85" s="49">
        <v>0</v>
      </c>
      <c r="M85" s="9">
        <f t="shared" si="9"/>
        <v>45000000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24.7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" t="s">
        <v>42</v>
      </c>
      <c r="G86" s="24" t="s">
        <v>168</v>
      </c>
      <c r="H86" s="7" t="s">
        <v>6</v>
      </c>
      <c r="I86" s="8" t="s">
        <v>7</v>
      </c>
      <c r="J86" s="49">
        <v>298795191</v>
      </c>
      <c r="K86" s="9">
        <v>0</v>
      </c>
      <c r="L86" s="49">
        <v>136439852</v>
      </c>
      <c r="M86" s="9">
        <f t="shared" si="9"/>
        <v>162355339</v>
      </c>
      <c r="N86" s="9">
        <v>136439852</v>
      </c>
      <c r="O86" s="27">
        <f t="shared" si="10"/>
        <v>0.45663335993918325</v>
      </c>
      <c r="P86" s="9">
        <v>0</v>
      </c>
      <c r="Q86" s="10">
        <v>0</v>
      </c>
    </row>
    <row r="87" spans="1:256" s="6" customFormat="1" ht="41.2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43</v>
      </c>
      <c r="G87" s="24" t="s">
        <v>169</v>
      </c>
      <c r="H87" s="7" t="s">
        <v>6</v>
      </c>
      <c r="I87" s="8" t="s">
        <v>7</v>
      </c>
      <c r="J87" s="49">
        <v>585827458</v>
      </c>
      <c r="K87" s="9">
        <v>0</v>
      </c>
      <c r="L87" s="49">
        <v>483820188.64999998</v>
      </c>
      <c r="M87" s="9">
        <f t="shared" si="9"/>
        <v>102007269.35000002</v>
      </c>
      <c r="N87" s="9">
        <v>483820188.64999998</v>
      </c>
      <c r="O87" s="27">
        <f t="shared" si="10"/>
        <v>0.82587489207445097</v>
      </c>
      <c r="P87" s="9">
        <v>346093483.30000001</v>
      </c>
      <c r="Q87" s="10">
        <v>338129511.80000001</v>
      </c>
    </row>
    <row r="88" spans="1:256" s="6" customFormat="1" ht="16.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3" t="s">
        <v>46</v>
      </c>
      <c r="G88" s="24" t="s">
        <v>170</v>
      </c>
      <c r="H88" s="7" t="s">
        <v>6</v>
      </c>
      <c r="I88" s="8" t="s">
        <v>7</v>
      </c>
      <c r="J88" s="49">
        <v>519528652</v>
      </c>
      <c r="K88" s="9">
        <v>0</v>
      </c>
      <c r="L88" s="49">
        <v>494451724</v>
      </c>
      <c r="M88" s="9">
        <f t="shared" si="9"/>
        <v>25076928</v>
      </c>
      <c r="N88" s="9">
        <v>487476685</v>
      </c>
      <c r="O88" s="27">
        <f t="shared" si="10"/>
        <v>0.93830567981840585</v>
      </c>
      <c r="P88" s="9">
        <v>9603000</v>
      </c>
      <c r="Q88" s="10">
        <v>9603000</v>
      </c>
      <c r="S88" s="6">
        <v>408287880</v>
      </c>
      <c r="T88" s="6">
        <v>408287880</v>
      </c>
      <c r="U88" s="6">
        <v>408287880</v>
      </c>
      <c r="V88" s="6">
        <v>408287880</v>
      </c>
      <c r="W88" s="6">
        <v>408287880</v>
      </c>
      <c r="X88" s="6">
        <v>408287880</v>
      </c>
      <c r="Y88" s="6">
        <v>408287880</v>
      </c>
      <c r="Z88" s="6">
        <v>408287880</v>
      </c>
      <c r="AA88" s="6">
        <v>408287880</v>
      </c>
      <c r="AB88" s="6">
        <v>408287880</v>
      </c>
      <c r="AC88" s="6">
        <v>408287880</v>
      </c>
      <c r="AD88" s="6">
        <v>408287880</v>
      </c>
      <c r="AE88" s="6">
        <v>408287880</v>
      </c>
      <c r="AF88" s="6">
        <v>408287880</v>
      </c>
      <c r="AG88" s="6">
        <v>408287880</v>
      </c>
      <c r="AH88" s="6">
        <v>408287880</v>
      </c>
      <c r="AI88" s="6">
        <v>408287880</v>
      </c>
      <c r="AJ88" s="6">
        <v>408287880</v>
      </c>
      <c r="AK88" s="6">
        <v>408287880</v>
      </c>
      <c r="AL88" s="6">
        <v>408287880</v>
      </c>
      <c r="AM88" s="6">
        <v>408287880</v>
      </c>
      <c r="AN88" s="6">
        <v>408287880</v>
      </c>
      <c r="AO88" s="6">
        <v>408287880</v>
      </c>
      <c r="AP88" s="6">
        <v>408287880</v>
      </c>
      <c r="AQ88" s="6">
        <v>408287880</v>
      </c>
      <c r="AR88" s="6">
        <v>408287880</v>
      </c>
      <c r="AS88" s="6">
        <v>408287880</v>
      </c>
      <c r="AT88" s="6">
        <v>408287880</v>
      </c>
      <c r="AU88" s="6">
        <v>408287880</v>
      </c>
      <c r="AV88" s="6">
        <v>408287880</v>
      </c>
      <c r="AW88" s="6">
        <v>408287880</v>
      </c>
      <c r="AX88" s="6">
        <v>408287880</v>
      </c>
      <c r="AY88" s="6">
        <v>408287880</v>
      </c>
      <c r="AZ88" s="6">
        <v>408287880</v>
      </c>
      <c r="BA88" s="6">
        <v>408287880</v>
      </c>
      <c r="BB88" s="6">
        <v>408287880</v>
      </c>
      <c r="BC88" s="6">
        <v>408287880</v>
      </c>
      <c r="BD88" s="6">
        <v>408287880</v>
      </c>
      <c r="BE88" s="6">
        <v>408287880</v>
      </c>
      <c r="BF88" s="6">
        <v>408287880</v>
      </c>
      <c r="BG88" s="6">
        <v>408287880</v>
      </c>
      <c r="BH88" s="6">
        <v>408287880</v>
      </c>
      <c r="BI88" s="6">
        <v>408287880</v>
      </c>
      <c r="BJ88" s="6">
        <v>408287880</v>
      </c>
      <c r="BK88" s="6">
        <v>408287880</v>
      </c>
      <c r="BL88" s="6">
        <v>408287880</v>
      </c>
      <c r="BM88" s="6">
        <v>408287880</v>
      </c>
      <c r="BN88" s="6">
        <v>408287880</v>
      </c>
      <c r="BO88" s="6">
        <v>408287880</v>
      </c>
      <c r="BP88" s="6">
        <v>408287880</v>
      </c>
      <c r="BQ88" s="6">
        <v>408287880</v>
      </c>
      <c r="BR88" s="6">
        <v>408287880</v>
      </c>
      <c r="BS88" s="6">
        <v>408287880</v>
      </c>
      <c r="BT88" s="6">
        <v>408287880</v>
      </c>
      <c r="BU88" s="6">
        <v>408287880</v>
      </c>
      <c r="BV88" s="6">
        <v>408287880</v>
      </c>
      <c r="BW88" s="6">
        <v>408287880</v>
      </c>
      <c r="BX88" s="6">
        <v>408287880</v>
      </c>
      <c r="BY88" s="6">
        <v>408287880</v>
      </c>
      <c r="BZ88" s="6">
        <v>408287880</v>
      </c>
      <c r="CA88" s="6">
        <v>408287880</v>
      </c>
      <c r="CB88" s="6">
        <v>408287880</v>
      </c>
      <c r="CC88" s="6">
        <v>408287880</v>
      </c>
      <c r="CD88" s="6">
        <v>408287880</v>
      </c>
      <c r="CE88" s="6">
        <v>408287880</v>
      </c>
      <c r="CF88" s="6">
        <v>408287880</v>
      </c>
      <c r="CG88" s="6">
        <v>408287880</v>
      </c>
      <c r="CH88" s="6">
        <v>408287880</v>
      </c>
      <c r="CI88" s="6">
        <v>408287880</v>
      </c>
      <c r="CJ88" s="6">
        <v>408287880</v>
      </c>
      <c r="CK88" s="6">
        <v>408287880</v>
      </c>
      <c r="CL88" s="6">
        <v>408287880</v>
      </c>
      <c r="CM88" s="6">
        <v>408287880</v>
      </c>
      <c r="CN88" s="6">
        <v>408287880</v>
      </c>
      <c r="CO88" s="6">
        <v>408287880</v>
      </c>
      <c r="CP88" s="6">
        <v>408287880</v>
      </c>
      <c r="CQ88" s="6">
        <v>408287880</v>
      </c>
      <c r="CR88" s="6">
        <v>408287880</v>
      </c>
      <c r="CS88" s="6">
        <v>408287880</v>
      </c>
      <c r="CT88" s="6">
        <v>408287880</v>
      </c>
      <c r="CU88" s="6">
        <v>408287880</v>
      </c>
      <c r="CV88" s="6">
        <v>408287880</v>
      </c>
      <c r="CW88" s="6">
        <v>408287880</v>
      </c>
      <c r="CX88" s="6">
        <v>408287880</v>
      </c>
      <c r="CY88" s="6">
        <v>408287880</v>
      </c>
      <c r="CZ88" s="6">
        <v>408287880</v>
      </c>
      <c r="DA88" s="6">
        <v>408287880</v>
      </c>
      <c r="DB88" s="6">
        <v>408287880</v>
      </c>
      <c r="DC88" s="6">
        <v>408287880</v>
      </c>
      <c r="DD88" s="6">
        <v>408287880</v>
      </c>
      <c r="DE88" s="6">
        <v>408287880</v>
      </c>
      <c r="DF88" s="6">
        <v>408287880</v>
      </c>
      <c r="DG88" s="6">
        <v>408287880</v>
      </c>
      <c r="DH88" s="6">
        <v>408287880</v>
      </c>
      <c r="DI88" s="6">
        <v>408287880</v>
      </c>
      <c r="DJ88" s="6">
        <v>408287880</v>
      </c>
      <c r="DK88" s="6">
        <v>408287880</v>
      </c>
      <c r="DL88" s="6">
        <v>408287880</v>
      </c>
      <c r="DM88" s="6">
        <v>408287880</v>
      </c>
      <c r="DN88" s="6">
        <v>408287880</v>
      </c>
      <c r="DO88" s="6">
        <v>408287880</v>
      </c>
      <c r="DP88" s="6">
        <v>408287880</v>
      </c>
      <c r="DQ88" s="6">
        <v>408287880</v>
      </c>
      <c r="DR88" s="6">
        <v>408287880</v>
      </c>
      <c r="DS88" s="6">
        <v>408287880</v>
      </c>
      <c r="DT88" s="6">
        <v>408287880</v>
      </c>
      <c r="DU88" s="6">
        <v>408287880</v>
      </c>
      <c r="DV88" s="6">
        <v>408287880</v>
      </c>
      <c r="DW88" s="6">
        <v>408287880</v>
      </c>
      <c r="DX88" s="6">
        <v>408287880</v>
      </c>
      <c r="DY88" s="6">
        <v>408287880</v>
      </c>
      <c r="DZ88" s="6">
        <v>408287880</v>
      </c>
      <c r="EA88" s="6">
        <v>408287880</v>
      </c>
      <c r="EB88" s="6">
        <v>408287880</v>
      </c>
      <c r="EC88" s="6">
        <v>408287880</v>
      </c>
      <c r="ED88" s="6">
        <v>408287880</v>
      </c>
      <c r="EE88" s="6">
        <v>408287880</v>
      </c>
      <c r="EF88" s="6">
        <v>408287880</v>
      </c>
      <c r="EG88" s="6">
        <v>408287880</v>
      </c>
      <c r="EH88" s="6">
        <v>408287880</v>
      </c>
      <c r="EI88" s="6">
        <v>408287880</v>
      </c>
      <c r="EJ88" s="6">
        <v>408287880</v>
      </c>
      <c r="EK88" s="6">
        <v>408287880</v>
      </c>
      <c r="EL88" s="6">
        <v>408287880</v>
      </c>
      <c r="EM88" s="6">
        <v>408287880</v>
      </c>
      <c r="EN88" s="6">
        <v>408287880</v>
      </c>
      <c r="EO88" s="6">
        <v>408287880</v>
      </c>
      <c r="EP88" s="6">
        <v>408287880</v>
      </c>
      <c r="EQ88" s="6">
        <v>408287880</v>
      </c>
      <c r="ER88" s="6">
        <v>408287880</v>
      </c>
      <c r="ES88" s="6">
        <v>408287880</v>
      </c>
      <c r="ET88" s="6">
        <v>408287880</v>
      </c>
      <c r="EU88" s="6">
        <v>408287880</v>
      </c>
      <c r="EV88" s="6">
        <v>408287880</v>
      </c>
      <c r="EW88" s="6">
        <v>408287880</v>
      </c>
      <c r="EX88" s="6">
        <v>408287880</v>
      </c>
      <c r="EY88" s="6">
        <v>408287880</v>
      </c>
      <c r="EZ88" s="6">
        <v>408287880</v>
      </c>
      <c r="FA88" s="6">
        <v>408287880</v>
      </c>
      <c r="FB88" s="6">
        <v>408287880</v>
      </c>
      <c r="FC88" s="6">
        <v>408287880</v>
      </c>
      <c r="FD88" s="6">
        <v>408287880</v>
      </c>
      <c r="FE88" s="6">
        <v>408287880</v>
      </c>
      <c r="FF88" s="6">
        <v>408287880</v>
      </c>
      <c r="FG88" s="6">
        <v>408287880</v>
      </c>
      <c r="FH88" s="6">
        <v>408287880</v>
      </c>
      <c r="FI88" s="6">
        <v>408287880</v>
      </c>
      <c r="FJ88" s="6">
        <v>408287880</v>
      </c>
      <c r="FK88" s="6">
        <v>408287880</v>
      </c>
      <c r="FL88" s="6">
        <v>408287880</v>
      </c>
      <c r="FM88" s="6">
        <v>408287880</v>
      </c>
      <c r="FN88" s="6">
        <v>408287880</v>
      </c>
      <c r="FO88" s="6">
        <v>408287880</v>
      </c>
      <c r="FP88" s="6">
        <v>408287880</v>
      </c>
      <c r="FQ88" s="6">
        <v>408287880</v>
      </c>
      <c r="FR88" s="6">
        <v>408287880</v>
      </c>
      <c r="FS88" s="6">
        <v>408287880</v>
      </c>
      <c r="FT88" s="6">
        <v>408287880</v>
      </c>
      <c r="FU88" s="6">
        <v>408287880</v>
      </c>
      <c r="FV88" s="6">
        <v>408287880</v>
      </c>
      <c r="FW88" s="6">
        <v>408287880</v>
      </c>
      <c r="FX88" s="6">
        <v>408287880</v>
      </c>
      <c r="FY88" s="6">
        <v>408287880</v>
      </c>
      <c r="FZ88" s="6">
        <v>408287880</v>
      </c>
      <c r="GA88" s="6">
        <v>408287880</v>
      </c>
      <c r="GB88" s="6">
        <v>408287880</v>
      </c>
      <c r="GC88" s="6">
        <v>408287880</v>
      </c>
      <c r="GD88" s="6">
        <v>408287880</v>
      </c>
      <c r="GE88" s="6">
        <v>408287880</v>
      </c>
      <c r="GF88" s="6">
        <v>408287880</v>
      </c>
      <c r="GG88" s="6">
        <v>408287880</v>
      </c>
      <c r="GH88" s="6">
        <v>408287880</v>
      </c>
      <c r="GI88" s="6">
        <v>408287880</v>
      </c>
      <c r="GJ88" s="6">
        <v>408287880</v>
      </c>
      <c r="GK88" s="6">
        <v>408287880</v>
      </c>
      <c r="GL88" s="6">
        <v>408287880</v>
      </c>
      <c r="GM88" s="6">
        <v>408287880</v>
      </c>
      <c r="GN88" s="6">
        <v>408287880</v>
      </c>
      <c r="GO88" s="6">
        <v>408287880</v>
      </c>
      <c r="GP88" s="6">
        <v>408287880</v>
      </c>
      <c r="GQ88" s="6">
        <v>408287880</v>
      </c>
      <c r="GR88" s="6">
        <v>408287880</v>
      </c>
      <c r="GS88" s="6">
        <v>408287880</v>
      </c>
      <c r="GT88" s="6">
        <v>408287880</v>
      </c>
      <c r="GU88" s="6">
        <v>408287880</v>
      </c>
      <c r="GV88" s="6">
        <v>408287880</v>
      </c>
      <c r="GW88" s="6">
        <v>408287880</v>
      </c>
      <c r="GX88" s="6">
        <v>408287880</v>
      </c>
      <c r="GY88" s="6">
        <v>408287880</v>
      </c>
      <c r="GZ88" s="6">
        <v>408287880</v>
      </c>
      <c r="HA88" s="6">
        <v>408287880</v>
      </c>
      <c r="HB88" s="6">
        <v>408287880</v>
      </c>
      <c r="HC88" s="6">
        <v>408287880</v>
      </c>
      <c r="HD88" s="6">
        <v>408287880</v>
      </c>
      <c r="HE88" s="6">
        <v>408287880</v>
      </c>
      <c r="HF88" s="6">
        <v>408287880</v>
      </c>
      <c r="HG88" s="6">
        <v>408287880</v>
      </c>
      <c r="HH88" s="6">
        <v>408287880</v>
      </c>
      <c r="HI88" s="6">
        <v>408287880</v>
      </c>
      <c r="HJ88" s="6">
        <v>408287880</v>
      </c>
      <c r="HK88" s="6">
        <v>408287880</v>
      </c>
      <c r="HL88" s="6">
        <v>408287880</v>
      </c>
      <c r="HM88" s="6">
        <v>408287880</v>
      </c>
      <c r="HN88" s="6">
        <v>408287880</v>
      </c>
      <c r="HO88" s="6">
        <v>408287880</v>
      </c>
      <c r="HP88" s="6">
        <v>408287880</v>
      </c>
      <c r="HQ88" s="6">
        <v>408287880</v>
      </c>
      <c r="HR88" s="6">
        <v>408287880</v>
      </c>
      <c r="HS88" s="6">
        <v>408287880</v>
      </c>
      <c r="HT88" s="6">
        <v>408287880</v>
      </c>
      <c r="HU88" s="6">
        <v>408287880</v>
      </c>
      <c r="HV88" s="6">
        <v>408287880</v>
      </c>
      <c r="HW88" s="6">
        <v>408287880</v>
      </c>
      <c r="HX88" s="6">
        <v>408287880</v>
      </c>
      <c r="HY88" s="6">
        <v>408287880</v>
      </c>
      <c r="HZ88" s="6">
        <v>408287880</v>
      </c>
      <c r="IA88" s="6">
        <v>408287880</v>
      </c>
      <c r="IB88" s="6">
        <v>408287880</v>
      </c>
      <c r="IC88" s="6">
        <v>408287880</v>
      </c>
      <c r="ID88" s="6">
        <v>408287880</v>
      </c>
      <c r="IE88" s="6">
        <v>408287880</v>
      </c>
      <c r="IF88" s="6">
        <v>408287880</v>
      </c>
      <c r="IG88" s="6">
        <v>408287880</v>
      </c>
      <c r="IH88" s="6">
        <v>408287880</v>
      </c>
      <c r="II88" s="6">
        <v>408287880</v>
      </c>
      <c r="IJ88" s="6">
        <v>408287880</v>
      </c>
      <c r="IK88" s="6">
        <v>408287880</v>
      </c>
      <c r="IL88" s="6">
        <v>408287880</v>
      </c>
      <c r="IM88" s="6">
        <v>408287880</v>
      </c>
      <c r="IN88" s="6">
        <v>408287880</v>
      </c>
      <c r="IO88" s="6">
        <v>408287880</v>
      </c>
      <c r="IP88" s="6">
        <v>408287880</v>
      </c>
      <c r="IQ88" s="6">
        <v>408287880</v>
      </c>
      <c r="IR88" s="6">
        <v>408287880</v>
      </c>
      <c r="IS88" s="6">
        <v>408287880</v>
      </c>
      <c r="IT88" s="6">
        <v>408287880</v>
      </c>
      <c r="IU88" s="6">
        <v>408287880</v>
      </c>
      <c r="IV88" s="6">
        <v>408287880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50</v>
      </c>
      <c r="F89" s="7"/>
      <c r="G89" s="24" t="s">
        <v>79</v>
      </c>
      <c r="H89" s="7" t="s">
        <v>6</v>
      </c>
      <c r="I89" s="8" t="s">
        <v>7</v>
      </c>
      <c r="J89" s="49">
        <v>1496594274</v>
      </c>
      <c r="K89" s="9">
        <v>0</v>
      </c>
      <c r="L89" s="49">
        <v>1474630407</v>
      </c>
      <c r="M89" s="9">
        <f t="shared" si="9"/>
        <v>21963867</v>
      </c>
      <c r="N89" s="9">
        <v>1191950377</v>
      </c>
      <c r="O89" s="27">
        <f t="shared" si="10"/>
        <v>0.79644189324220283</v>
      </c>
      <c r="P89" s="9">
        <v>1177529766</v>
      </c>
      <c r="Q89" s="10">
        <v>1162785594</v>
      </c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6</v>
      </c>
      <c r="I90" s="91" t="s">
        <v>7</v>
      </c>
      <c r="J90" s="72">
        <f>J45+J36</f>
        <v>36175100000</v>
      </c>
      <c r="K90" s="72">
        <f>K45+K36</f>
        <v>0</v>
      </c>
      <c r="L90" s="72">
        <f>L45+L36</f>
        <v>32425551338.080002</v>
      </c>
      <c r="M90" s="72">
        <f>M45+M36</f>
        <v>3749548661.9199991</v>
      </c>
      <c r="N90" s="72">
        <f>N45+N36</f>
        <v>30885891736.530003</v>
      </c>
      <c r="O90" s="84">
        <f>IF(N90&gt;1,N90/(J90-K90),0)</f>
        <v>0.85378870373627169</v>
      </c>
      <c r="P90" s="72">
        <f>P45+P36</f>
        <v>16971735460.23</v>
      </c>
      <c r="Q90" s="81">
        <f>Q45+Q36</f>
        <v>16941981655.73</v>
      </c>
      <c r="R90" s="35"/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9</v>
      </c>
      <c r="I91" s="91">
        <v>20</v>
      </c>
      <c r="J91" s="72">
        <f t="shared" ref="J91:N92" si="11">J46</f>
        <v>673100000</v>
      </c>
      <c r="K91" s="72">
        <f t="shared" si="11"/>
        <v>0</v>
      </c>
      <c r="L91" s="72">
        <f t="shared" si="11"/>
        <v>501394338.60000002</v>
      </c>
      <c r="M91" s="72">
        <f t="shared" si="11"/>
        <v>171705661.39999998</v>
      </c>
      <c r="N91" s="72">
        <f t="shared" si="11"/>
        <v>501394338.60000002</v>
      </c>
      <c r="O91" s="84">
        <f>IF(N91&gt;1,N91/(J91-K91),0)</f>
        <v>0.74490319209627098</v>
      </c>
      <c r="P91" s="72">
        <f>P46</f>
        <v>501394338.60000002</v>
      </c>
      <c r="Q91" s="81">
        <f>Q46</f>
        <v>501394338.60000002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21</v>
      </c>
      <c r="J92" s="72">
        <f t="shared" si="11"/>
        <v>722600000</v>
      </c>
      <c r="K92" s="72">
        <f t="shared" si="11"/>
        <v>0</v>
      </c>
      <c r="L92" s="72">
        <f t="shared" si="11"/>
        <v>722600000</v>
      </c>
      <c r="M92" s="72">
        <f t="shared" si="11"/>
        <v>0</v>
      </c>
      <c r="N92" s="72">
        <f t="shared" si="11"/>
        <v>722600000</v>
      </c>
      <c r="O92" s="84">
        <f>IF(N92&gt;1,N92/(J92-K92),0)</f>
        <v>1</v>
      </c>
      <c r="P92" s="72">
        <f>P47</f>
        <v>722600000</v>
      </c>
      <c r="Q92" s="81">
        <f>Q47</f>
        <v>722600000</v>
      </c>
      <c r="R92" s="35"/>
    </row>
    <row r="93" spans="1:256" ht="15.75" customHeight="1" thickBot="1" x14ac:dyDescent="0.3">
      <c r="A93" s="109" t="s">
        <v>87</v>
      </c>
      <c r="B93" s="110"/>
      <c r="C93" s="110"/>
      <c r="D93" s="110"/>
      <c r="E93" s="110"/>
      <c r="F93" s="110"/>
      <c r="G93" s="110"/>
      <c r="H93" s="110"/>
      <c r="I93" s="111"/>
      <c r="J93" s="85">
        <f>SUM(J90:J92)</f>
        <v>37570800000</v>
      </c>
      <c r="K93" s="85">
        <f>SUM(K90:K92)</f>
        <v>0</v>
      </c>
      <c r="L93" s="85">
        <f>SUM(L90:L92)</f>
        <v>33649545676.68</v>
      </c>
      <c r="M93" s="85">
        <f>SUM(M90:M92)</f>
        <v>3921254323.3199992</v>
      </c>
      <c r="N93" s="85">
        <f>SUM(N90:N92)</f>
        <v>32109886075.130001</v>
      </c>
      <c r="O93" s="84">
        <f>IF(N93&gt;1,N93/(J93-K93),0)</f>
        <v>0.8546500493769098</v>
      </c>
      <c r="P93" s="85">
        <f>SUM(P90:P92)</f>
        <v>18195729798.829998</v>
      </c>
      <c r="Q93" s="86">
        <f>SUM(Q90:Q92)</f>
        <v>18165975994.329998</v>
      </c>
    </row>
    <row r="94" spans="1:256" ht="15.75" customHeight="1" thickBot="1" x14ac:dyDescent="0.3">
      <c r="A94" s="103" t="s">
        <v>94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5"/>
    </row>
    <row r="95" spans="1:256" s="52" customFormat="1" ht="24.75" customHeight="1" x14ac:dyDescent="0.25">
      <c r="A95" s="11" t="s">
        <v>4</v>
      </c>
      <c r="B95" s="12" t="s">
        <v>54</v>
      </c>
      <c r="C95" s="12" t="s">
        <v>54</v>
      </c>
      <c r="D95" s="12"/>
      <c r="E95" s="12"/>
      <c r="F95" s="12"/>
      <c r="G95" s="13" t="s">
        <v>132</v>
      </c>
      <c r="H95" s="12" t="s">
        <v>6</v>
      </c>
      <c r="I95" s="14">
        <v>10</v>
      </c>
      <c r="J95" s="15">
        <f>J96</f>
        <v>13494700000</v>
      </c>
      <c r="K95" s="15">
        <f>K96</f>
        <v>13494700000</v>
      </c>
      <c r="L95" s="15">
        <f t="shared" ref="K95:N96" si="12">L96</f>
        <v>0</v>
      </c>
      <c r="M95" s="15">
        <f>M96</f>
        <v>0</v>
      </c>
      <c r="N95" s="15">
        <f t="shared" si="12"/>
        <v>0</v>
      </c>
      <c r="O95" s="56">
        <f t="shared" ref="O95:O107" si="13">IF(N95&gt;1,N95/(J95-K95),0)</f>
        <v>0</v>
      </c>
      <c r="P95" s="15">
        <f>P96</f>
        <v>0</v>
      </c>
      <c r="Q95" s="23">
        <f>Q96</f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 t="s">
        <v>37</v>
      </c>
      <c r="E96" s="12"/>
      <c r="F96" s="12"/>
      <c r="G96" s="13" t="s">
        <v>96</v>
      </c>
      <c r="H96" s="12" t="s">
        <v>6</v>
      </c>
      <c r="I96" s="14">
        <v>10</v>
      </c>
      <c r="J96" s="15">
        <f>J97</f>
        <v>13494700000</v>
      </c>
      <c r="K96" s="15">
        <f t="shared" si="12"/>
        <v>13494700000</v>
      </c>
      <c r="L96" s="15">
        <f t="shared" si="12"/>
        <v>0</v>
      </c>
      <c r="M96" s="15">
        <f>M97</f>
        <v>0</v>
      </c>
      <c r="N96" s="15">
        <f t="shared" si="12"/>
        <v>0</v>
      </c>
      <c r="O96" s="56">
        <f t="shared" si="13"/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25" t="s">
        <v>4</v>
      </c>
      <c r="B97" s="7" t="s">
        <v>54</v>
      </c>
      <c r="C97" s="7" t="s">
        <v>54</v>
      </c>
      <c r="D97" s="7" t="s">
        <v>37</v>
      </c>
      <c r="E97" s="7">
        <v>999</v>
      </c>
      <c r="F97" s="7"/>
      <c r="G97" s="24" t="s">
        <v>190</v>
      </c>
      <c r="H97" s="7" t="s">
        <v>6</v>
      </c>
      <c r="I97" s="8">
        <v>10</v>
      </c>
      <c r="J97" s="9">
        <v>13494700000</v>
      </c>
      <c r="K97" s="9">
        <v>13494700000</v>
      </c>
      <c r="L97" s="9">
        <v>0</v>
      </c>
      <c r="M97" s="9">
        <f>+J97-L97-K97</f>
        <v>0</v>
      </c>
      <c r="N97" s="9">
        <v>0</v>
      </c>
      <c r="O97" s="56">
        <f t="shared" si="13"/>
        <v>0</v>
      </c>
      <c r="P97" s="9">
        <v>0</v>
      </c>
      <c r="Q97" s="10">
        <v>0</v>
      </c>
    </row>
    <row r="98" spans="1:19" s="52" customFormat="1" ht="24.75" customHeight="1" x14ac:dyDescent="0.25">
      <c r="A98" s="11" t="s">
        <v>4</v>
      </c>
      <c r="B98" s="12" t="s">
        <v>54</v>
      </c>
      <c r="C98" s="12" t="s">
        <v>76</v>
      </c>
      <c r="D98" s="12"/>
      <c r="E98" s="12"/>
      <c r="F98" s="12"/>
      <c r="G98" s="13" t="s">
        <v>178</v>
      </c>
      <c r="H98" s="12" t="s">
        <v>6</v>
      </c>
      <c r="I98" s="14">
        <v>10</v>
      </c>
      <c r="J98" s="15">
        <f>J99</f>
        <v>893000000</v>
      </c>
      <c r="K98" s="15">
        <v>0</v>
      </c>
      <c r="L98" s="15">
        <f t="shared" ref="L98:N99" si="14">L99</f>
        <v>892832515</v>
      </c>
      <c r="M98" s="15">
        <f t="shared" si="14"/>
        <v>167485</v>
      </c>
      <c r="N98" s="15">
        <f t="shared" si="14"/>
        <v>891145822</v>
      </c>
      <c r="O98" s="56">
        <f t="shared" si="13"/>
        <v>0.99792365285554308</v>
      </c>
      <c r="P98" s="15">
        <f>P99</f>
        <v>889022175</v>
      </c>
      <c r="Q98" s="23">
        <f>Q99</f>
        <v>889022175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 t="s">
        <v>53</v>
      </c>
      <c r="E99" s="12"/>
      <c r="F99" s="12"/>
      <c r="G99" s="13" t="s">
        <v>133</v>
      </c>
      <c r="H99" s="12" t="s">
        <v>6</v>
      </c>
      <c r="I99" s="14">
        <v>10</v>
      </c>
      <c r="J99" s="26">
        <f>J100</f>
        <v>893000000</v>
      </c>
      <c r="K99" s="26"/>
      <c r="L99" s="26">
        <f t="shared" si="14"/>
        <v>892832515</v>
      </c>
      <c r="M99" s="15">
        <f t="shared" si="14"/>
        <v>167485</v>
      </c>
      <c r="N99" s="15">
        <f t="shared" si="14"/>
        <v>891145822</v>
      </c>
      <c r="O99" s="56">
        <f t="shared" si="13"/>
        <v>0.99792365285554308</v>
      </c>
      <c r="P99" s="15">
        <f>P100</f>
        <v>889022175</v>
      </c>
      <c r="Q99" s="23">
        <f>Q100</f>
        <v>889022175</v>
      </c>
    </row>
    <row r="100" spans="1:19" s="6" customFormat="1" ht="16.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 t="s">
        <v>77</v>
      </c>
      <c r="F100" s="12"/>
      <c r="G100" s="13" t="s">
        <v>88</v>
      </c>
      <c r="H100" s="12" t="s">
        <v>6</v>
      </c>
      <c r="I100" s="14">
        <v>10</v>
      </c>
      <c r="J100" s="26">
        <f>J101+J102</f>
        <v>893000000</v>
      </c>
      <c r="K100" s="26">
        <f>K101+K102</f>
        <v>0</v>
      </c>
      <c r="L100" s="26">
        <f>L101+L102</f>
        <v>892832515</v>
      </c>
      <c r="M100" s="15">
        <f>M101+M102</f>
        <v>167485</v>
      </c>
      <c r="N100" s="26">
        <f>N101+N102</f>
        <v>891145822</v>
      </c>
      <c r="O100" s="28">
        <f t="shared" si="13"/>
        <v>0.99792365285554308</v>
      </c>
      <c r="P100" s="15">
        <f>P101+P102</f>
        <v>889022175</v>
      </c>
      <c r="Q100" s="23">
        <f>Q101+Q102</f>
        <v>889022175</v>
      </c>
    </row>
    <row r="101" spans="1:19" s="6" customFormat="1" ht="16.5" customHeight="1" x14ac:dyDescent="0.25">
      <c r="A101" s="25" t="s">
        <v>4</v>
      </c>
      <c r="B101" s="7" t="s">
        <v>54</v>
      </c>
      <c r="C101" s="7" t="s">
        <v>76</v>
      </c>
      <c r="D101" s="7" t="s">
        <v>53</v>
      </c>
      <c r="E101" s="7" t="s">
        <v>77</v>
      </c>
      <c r="F101" s="7" t="s">
        <v>38</v>
      </c>
      <c r="G101" s="24" t="s">
        <v>80</v>
      </c>
      <c r="H101" s="7" t="s">
        <v>6</v>
      </c>
      <c r="I101" s="7" t="s">
        <v>7</v>
      </c>
      <c r="J101" s="30">
        <v>437275065</v>
      </c>
      <c r="K101" s="9"/>
      <c r="L101" s="30">
        <v>437107654</v>
      </c>
      <c r="M101" s="9">
        <f>+J101-L101-K101</f>
        <v>167411</v>
      </c>
      <c r="N101" s="30">
        <v>435420961</v>
      </c>
      <c r="O101" s="27">
        <f t="shared" si="13"/>
        <v>0.99575986799064342</v>
      </c>
      <c r="P101" s="30">
        <v>433297314</v>
      </c>
      <c r="Q101" s="58">
        <v>433297314</v>
      </c>
    </row>
    <row r="102" spans="1:19" s="52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40</v>
      </c>
      <c r="G102" s="24" t="s">
        <v>81</v>
      </c>
      <c r="H102" s="7" t="s">
        <v>6</v>
      </c>
      <c r="I102" s="7" t="s">
        <v>7</v>
      </c>
      <c r="J102" s="30">
        <v>455724935</v>
      </c>
      <c r="K102" s="9">
        <v>0</v>
      </c>
      <c r="L102" s="30">
        <v>455724861</v>
      </c>
      <c r="M102" s="9">
        <f>+J102-L102-K102</f>
        <v>74</v>
      </c>
      <c r="N102" s="30">
        <v>455724861</v>
      </c>
      <c r="O102" s="27">
        <f t="shared" si="13"/>
        <v>0.99999983762134936</v>
      </c>
      <c r="P102" s="30">
        <v>455724861</v>
      </c>
      <c r="Q102" s="58">
        <v>455724861</v>
      </c>
    </row>
    <row r="103" spans="1:19" s="6" customFormat="1" ht="16.5" customHeight="1" x14ac:dyDescent="0.25">
      <c r="A103" s="11" t="s">
        <v>4</v>
      </c>
      <c r="B103" s="12" t="s">
        <v>54</v>
      </c>
      <c r="C103" s="12" t="s">
        <v>7</v>
      </c>
      <c r="D103" s="12"/>
      <c r="E103" s="12"/>
      <c r="F103" s="12"/>
      <c r="G103" s="13" t="s">
        <v>93</v>
      </c>
      <c r="H103" s="12" t="s">
        <v>6</v>
      </c>
      <c r="I103" s="12">
        <v>10</v>
      </c>
      <c r="J103" s="26">
        <f>J104</f>
        <v>1378000000</v>
      </c>
      <c r="K103" s="15">
        <f t="shared" ref="K103:N104" si="15">K104</f>
        <v>0</v>
      </c>
      <c r="L103" s="26">
        <f>L104</f>
        <v>631517000.34000003</v>
      </c>
      <c r="M103" s="15">
        <f t="shared" si="15"/>
        <v>746482999.65999997</v>
      </c>
      <c r="N103" s="26">
        <f t="shared" si="15"/>
        <v>202220998</v>
      </c>
      <c r="O103" s="28">
        <f t="shared" si="13"/>
        <v>0.14674963570391872</v>
      </c>
      <c r="P103" s="26">
        <f>P104</f>
        <v>202220998</v>
      </c>
      <c r="Q103" s="37">
        <f>Q104</f>
        <v>202220998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 t="s">
        <v>37</v>
      </c>
      <c r="E104" s="12" t="s">
        <v>38</v>
      </c>
      <c r="F104" s="12"/>
      <c r="G104" s="13" t="s">
        <v>89</v>
      </c>
      <c r="H104" s="12" t="s">
        <v>6</v>
      </c>
      <c r="I104" s="12">
        <v>10</v>
      </c>
      <c r="J104" s="26">
        <f>J105</f>
        <v>1378000000</v>
      </c>
      <c r="K104" s="15">
        <f t="shared" si="15"/>
        <v>0</v>
      </c>
      <c r="L104" s="26">
        <f t="shared" si="15"/>
        <v>631517000.34000003</v>
      </c>
      <c r="M104" s="15">
        <f t="shared" si="15"/>
        <v>746482999.65999997</v>
      </c>
      <c r="N104" s="26">
        <f t="shared" si="15"/>
        <v>202220998</v>
      </c>
      <c r="O104" s="28">
        <f t="shared" si="13"/>
        <v>0.14674963570391872</v>
      </c>
      <c r="P104" s="26">
        <f>P105</f>
        <v>202220998</v>
      </c>
      <c r="Q104" s="37">
        <f>Q105</f>
        <v>202220998</v>
      </c>
    </row>
    <row r="105" spans="1:19" s="6" customFormat="1" ht="16.5" customHeight="1" x14ac:dyDescent="0.25">
      <c r="A105" s="11" t="s">
        <v>4</v>
      </c>
      <c r="B105" s="79" t="s">
        <v>54</v>
      </c>
      <c r="C105" s="7" t="s">
        <v>7</v>
      </c>
      <c r="D105" s="7" t="s">
        <v>37</v>
      </c>
      <c r="E105" s="7" t="s">
        <v>38</v>
      </c>
      <c r="F105" s="7"/>
      <c r="G105" s="24" t="s">
        <v>89</v>
      </c>
      <c r="H105" s="7" t="s">
        <v>6</v>
      </c>
      <c r="I105" s="7">
        <v>10</v>
      </c>
      <c r="J105" s="30">
        <v>1378000000</v>
      </c>
      <c r="K105" s="9">
        <v>0</v>
      </c>
      <c r="L105" s="9">
        <v>631517000.34000003</v>
      </c>
      <c r="M105" s="9">
        <f>+J105-L105-K105</f>
        <v>746482999.65999997</v>
      </c>
      <c r="N105" s="30">
        <v>202220998</v>
      </c>
      <c r="O105" s="27">
        <f t="shared" si="13"/>
        <v>0.14674963570391872</v>
      </c>
      <c r="P105" s="30">
        <v>202220998</v>
      </c>
      <c r="Q105" s="58">
        <v>202220998</v>
      </c>
    </row>
    <row r="106" spans="1:19" s="62" customFormat="1" ht="16.5" customHeight="1" x14ac:dyDescent="0.25">
      <c r="A106" s="90" t="s">
        <v>4</v>
      </c>
      <c r="B106" s="91" t="s">
        <v>54</v>
      </c>
      <c r="C106" s="91"/>
      <c r="D106" s="91"/>
      <c r="E106" s="91"/>
      <c r="F106" s="91"/>
      <c r="G106" s="92" t="s">
        <v>18</v>
      </c>
      <c r="H106" s="91" t="s">
        <v>6</v>
      </c>
      <c r="I106" s="93" t="s">
        <v>7</v>
      </c>
      <c r="J106" s="72">
        <f>J103+J98+J95</f>
        <v>15765700000</v>
      </c>
      <c r="K106" s="72">
        <f>K103+K98+K95</f>
        <v>13494700000</v>
      </c>
      <c r="L106" s="72">
        <f>L103+L98+L95</f>
        <v>1524349515.3400002</v>
      </c>
      <c r="M106" s="72">
        <f>M103+M98+M95</f>
        <v>746650484.65999997</v>
      </c>
      <c r="N106" s="72">
        <f>N103+N98+N95</f>
        <v>1093366820</v>
      </c>
      <c r="O106" s="84">
        <f t="shared" si="13"/>
        <v>0.4814473007485689</v>
      </c>
      <c r="P106" s="72">
        <f>P103+P98+P95</f>
        <v>1091243173</v>
      </c>
      <c r="Q106" s="81">
        <f>Q103+Q98+Q95</f>
        <v>1091243173</v>
      </c>
      <c r="R106" s="61"/>
      <c r="S106" s="61"/>
    </row>
    <row r="107" spans="1:19" s="6" customFormat="1" ht="16.5" customHeight="1" thickBot="1" x14ac:dyDescent="0.3">
      <c r="A107" s="109" t="s">
        <v>29</v>
      </c>
      <c r="B107" s="110"/>
      <c r="C107" s="110"/>
      <c r="D107" s="110"/>
      <c r="E107" s="110"/>
      <c r="F107" s="110"/>
      <c r="G107" s="110"/>
      <c r="H107" s="110"/>
      <c r="I107" s="111"/>
      <c r="J107" s="85">
        <f>J106</f>
        <v>15765700000</v>
      </c>
      <c r="K107" s="85">
        <f>K106</f>
        <v>13494700000</v>
      </c>
      <c r="L107" s="85">
        <f>L106</f>
        <v>1524349515.3400002</v>
      </c>
      <c r="M107" s="85">
        <f>M106</f>
        <v>746650484.65999997</v>
      </c>
      <c r="N107" s="85">
        <f>N106</f>
        <v>1093366820</v>
      </c>
      <c r="O107" s="84">
        <f t="shared" si="13"/>
        <v>0.4814473007485689</v>
      </c>
      <c r="P107" s="85">
        <f>P106</f>
        <v>1091243173</v>
      </c>
      <c r="Q107" s="86">
        <f>Q106</f>
        <v>1091243173</v>
      </c>
    </row>
    <row r="108" spans="1:19" s="52" customFormat="1" ht="16.5" customHeight="1" thickBot="1" x14ac:dyDescent="0.3">
      <c r="A108" s="103" t="s">
        <v>130</v>
      </c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5"/>
    </row>
    <row r="109" spans="1:19" s="52" customFormat="1" ht="16.5" customHeight="1" x14ac:dyDescent="0.25">
      <c r="A109" s="11" t="s">
        <v>4</v>
      </c>
      <c r="B109" s="12" t="s">
        <v>78</v>
      </c>
      <c r="C109" s="12"/>
      <c r="D109" s="12"/>
      <c r="E109" s="12"/>
      <c r="F109" s="12"/>
      <c r="G109" s="13" t="s">
        <v>92</v>
      </c>
      <c r="H109" s="12" t="s">
        <v>6</v>
      </c>
      <c r="I109" s="12" t="s">
        <v>7</v>
      </c>
      <c r="J109" s="26">
        <f>J111</f>
        <v>516800000</v>
      </c>
      <c r="K109" s="26">
        <f>K111+K115</f>
        <v>0</v>
      </c>
      <c r="L109" s="26">
        <f>L111</f>
        <v>393030015</v>
      </c>
      <c r="M109" s="15">
        <f>M111</f>
        <v>123769985</v>
      </c>
      <c r="N109" s="26">
        <f>N111</f>
        <v>393030015</v>
      </c>
      <c r="O109" s="28">
        <f t="shared" ref="O109:O124" si="16">IF(N109&gt;1,N109/(J109-K109),0)</f>
        <v>0.76050699496904028</v>
      </c>
      <c r="P109" s="26">
        <f>P111</f>
        <v>393030015</v>
      </c>
      <c r="Q109" s="37">
        <f>Q111</f>
        <v>393030015</v>
      </c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>
        <v>11</v>
      </c>
      <c r="J110" s="26">
        <f>J114</f>
        <v>653000000</v>
      </c>
      <c r="K110" s="26">
        <f>K114</f>
        <v>0</v>
      </c>
      <c r="L110" s="26">
        <f>L114</f>
        <v>0</v>
      </c>
      <c r="M110" s="15">
        <f>M114</f>
        <v>653000000</v>
      </c>
      <c r="N110" s="26">
        <f>N114</f>
        <v>0</v>
      </c>
      <c r="O110" s="28">
        <f t="shared" si="16"/>
        <v>0</v>
      </c>
      <c r="P110" s="26">
        <f>P114</f>
        <v>0</v>
      </c>
      <c r="Q110" s="37">
        <f>Q114</f>
        <v>0</v>
      </c>
    </row>
    <row r="111" spans="1:19" s="6" customFormat="1" ht="16.5" customHeight="1" x14ac:dyDescent="0.25">
      <c r="A111" s="11" t="s">
        <v>4</v>
      </c>
      <c r="B111" s="12" t="s">
        <v>78</v>
      </c>
      <c r="C111" s="12" t="s">
        <v>37</v>
      </c>
      <c r="D111" s="12"/>
      <c r="E111" s="12"/>
      <c r="F111" s="12"/>
      <c r="G111" s="13" t="s">
        <v>90</v>
      </c>
      <c r="H111" s="12" t="s">
        <v>6</v>
      </c>
      <c r="I111" s="12" t="s">
        <v>7</v>
      </c>
      <c r="J111" s="26">
        <f>J112+J113</f>
        <v>516800000</v>
      </c>
      <c r="K111" s="26">
        <f>K112+K113</f>
        <v>0</v>
      </c>
      <c r="L111" s="26">
        <f>L112+L113</f>
        <v>393030015</v>
      </c>
      <c r="M111" s="26">
        <f>J111-L111-K111</f>
        <v>123769985</v>
      </c>
      <c r="N111" s="26">
        <f>N112+N113</f>
        <v>393030015</v>
      </c>
      <c r="O111" s="28">
        <f t="shared" si="16"/>
        <v>0.76050699496904028</v>
      </c>
      <c r="P111" s="26">
        <f>P112+P113</f>
        <v>393030015</v>
      </c>
      <c r="Q111" s="37">
        <f>Q112+Q113</f>
        <v>393030015</v>
      </c>
    </row>
    <row r="112" spans="1:19" s="6" customFormat="1" ht="16.5" customHeight="1" x14ac:dyDescent="0.25">
      <c r="A112" s="11" t="s">
        <v>4</v>
      </c>
      <c r="B112" s="7" t="s">
        <v>78</v>
      </c>
      <c r="C112" s="7" t="s">
        <v>37</v>
      </c>
      <c r="D112" s="7" t="s">
        <v>53</v>
      </c>
      <c r="E112" s="7" t="s">
        <v>38</v>
      </c>
      <c r="F112" s="7"/>
      <c r="G112" s="24" t="s">
        <v>82</v>
      </c>
      <c r="H112" s="7" t="s">
        <v>6</v>
      </c>
      <c r="I112" s="7" t="s">
        <v>7</v>
      </c>
      <c r="J112" s="30">
        <v>506730000</v>
      </c>
      <c r="K112" s="15">
        <v>0</v>
      </c>
      <c r="L112" s="30">
        <v>385621015</v>
      </c>
      <c r="M112" s="9">
        <f>+J112-L112-K112</f>
        <v>121108985</v>
      </c>
      <c r="N112" s="30">
        <v>385621015</v>
      </c>
      <c r="O112" s="28">
        <f t="shared" si="16"/>
        <v>0.76099898367967167</v>
      </c>
      <c r="P112" s="30">
        <v>385621015</v>
      </c>
      <c r="Q112" s="58">
        <v>385621015</v>
      </c>
    </row>
    <row r="113" spans="1:18" s="52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46</v>
      </c>
      <c r="F113" s="7"/>
      <c r="G113" s="24" t="s">
        <v>83</v>
      </c>
      <c r="H113" s="7" t="s">
        <v>6</v>
      </c>
      <c r="I113" s="7" t="s">
        <v>7</v>
      </c>
      <c r="J113" s="30">
        <v>10070000</v>
      </c>
      <c r="K113" s="15">
        <v>0</v>
      </c>
      <c r="L113" s="30">
        <v>7409000</v>
      </c>
      <c r="M113" s="9">
        <f>+J113-L113-K113</f>
        <v>2661000</v>
      </c>
      <c r="N113" s="30">
        <v>7409000</v>
      </c>
      <c r="O113" s="28">
        <f t="shared" si="16"/>
        <v>0.73574975173783519</v>
      </c>
      <c r="P113" s="30">
        <v>7409000</v>
      </c>
      <c r="Q113" s="58">
        <v>7409000</v>
      </c>
    </row>
    <row r="114" spans="1:18" s="52" customFormat="1" ht="16.5" customHeight="1" x14ac:dyDescent="0.25">
      <c r="A114" s="11" t="s">
        <v>4</v>
      </c>
      <c r="B114" s="12" t="s">
        <v>78</v>
      </c>
      <c r="C114" s="12" t="s">
        <v>76</v>
      </c>
      <c r="D114" s="12"/>
      <c r="E114" s="12"/>
      <c r="F114" s="12"/>
      <c r="G114" s="13" t="s">
        <v>171</v>
      </c>
      <c r="H114" s="12" t="s">
        <v>6</v>
      </c>
      <c r="I114" s="12">
        <v>11</v>
      </c>
      <c r="J114" s="26">
        <f>J115</f>
        <v>653000000</v>
      </c>
      <c r="K114" s="15">
        <f>K115</f>
        <v>0</v>
      </c>
      <c r="L114" s="26">
        <f t="shared" ref="L114:Q115" si="17">L115</f>
        <v>0</v>
      </c>
      <c r="M114" s="15">
        <f>+J114-L114-K114</f>
        <v>653000000</v>
      </c>
      <c r="N114" s="26">
        <f t="shared" si="17"/>
        <v>0</v>
      </c>
      <c r="O114" s="28">
        <f t="shared" si="16"/>
        <v>0</v>
      </c>
      <c r="P114" s="26">
        <f t="shared" si="17"/>
        <v>0</v>
      </c>
      <c r="Q114" s="37">
        <f t="shared" si="17"/>
        <v>0</v>
      </c>
    </row>
    <row r="115" spans="1:18" s="6" customFormat="1" ht="16.5" customHeight="1" x14ac:dyDescent="0.25">
      <c r="A115" s="11" t="s">
        <v>4</v>
      </c>
      <c r="B115" s="12" t="s">
        <v>78</v>
      </c>
      <c r="C115" s="12" t="s">
        <v>76</v>
      </c>
      <c r="D115" s="79" t="s">
        <v>37</v>
      </c>
      <c r="E115" s="12"/>
      <c r="F115" s="12"/>
      <c r="G115" s="13" t="s">
        <v>91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si="17"/>
        <v>0</v>
      </c>
      <c r="M115" s="15">
        <f>+J115-L115-K115</f>
        <v>653000000</v>
      </c>
      <c r="N115" s="26">
        <f t="shared" si="17"/>
        <v>0</v>
      </c>
      <c r="O115" s="28">
        <f t="shared" si="16"/>
        <v>0</v>
      </c>
      <c r="P115" s="26">
        <f t="shared" si="17"/>
        <v>0</v>
      </c>
      <c r="Q115" s="37">
        <f t="shared" si="17"/>
        <v>0</v>
      </c>
    </row>
    <row r="116" spans="1:18" ht="18" customHeight="1" x14ac:dyDescent="0.25">
      <c r="A116" s="25" t="s">
        <v>4</v>
      </c>
      <c r="B116" s="7" t="s">
        <v>78</v>
      </c>
      <c r="C116" s="7" t="s">
        <v>76</v>
      </c>
      <c r="D116" s="7" t="s">
        <v>37</v>
      </c>
      <c r="E116" s="7"/>
      <c r="F116" s="7"/>
      <c r="G116" s="24" t="s">
        <v>91</v>
      </c>
      <c r="H116" s="7" t="s">
        <v>6</v>
      </c>
      <c r="I116" s="7">
        <v>11</v>
      </c>
      <c r="J116" s="30">
        <v>653000000</v>
      </c>
      <c r="K116" s="9">
        <v>0</v>
      </c>
      <c r="L116" s="30">
        <v>0</v>
      </c>
      <c r="M116" s="15">
        <f>+J116-L116-K116</f>
        <v>653000000</v>
      </c>
      <c r="N116" s="30">
        <v>0</v>
      </c>
      <c r="O116" s="28">
        <f t="shared" si="16"/>
        <v>0</v>
      </c>
      <c r="P116" s="30">
        <v>0</v>
      </c>
      <c r="Q116" s="58">
        <v>0</v>
      </c>
    </row>
    <row r="117" spans="1:18" ht="21.75" customHeight="1" x14ac:dyDescent="0.25">
      <c r="A117" s="90" t="s">
        <v>4</v>
      </c>
      <c r="B117" s="91" t="s">
        <v>78</v>
      </c>
      <c r="C117" s="91"/>
      <c r="D117" s="91"/>
      <c r="E117" s="91"/>
      <c r="F117" s="91"/>
      <c r="G117" s="92" t="s">
        <v>129</v>
      </c>
      <c r="H117" s="91" t="s">
        <v>6</v>
      </c>
      <c r="I117" s="93" t="s">
        <v>7</v>
      </c>
      <c r="J117" s="72">
        <f>J109</f>
        <v>516800000</v>
      </c>
      <c r="K117" s="72">
        <f>K111</f>
        <v>0</v>
      </c>
      <c r="L117" s="72">
        <f>L111</f>
        <v>393030015</v>
      </c>
      <c r="M117" s="72">
        <f>M111</f>
        <v>123769985</v>
      </c>
      <c r="N117" s="72">
        <f>N111</f>
        <v>393030015</v>
      </c>
      <c r="O117" s="29">
        <f t="shared" si="16"/>
        <v>0.76050699496904028</v>
      </c>
      <c r="P117" s="72">
        <f>P111</f>
        <v>393030015</v>
      </c>
      <c r="Q117" s="81">
        <f>Q111</f>
        <v>393030015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>
        <v>11</v>
      </c>
      <c r="J118" s="72">
        <f>J110</f>
        <v>653000000</v>
      </c>
      <c r="K118" s="72">
        <f>K115</f>
        <v>0</v>
      </c>
      <c r="L118" s="72">
        <f>L110</f>
        <v>0</v>
      </c>
      <c r="M118" s="72">
        <f>M110</f>
        <v>653000000</v>
      </c>
      <c r="N118" s="72">
        <f>N110</f>
        <v>0</v>
      </c>
      <c r="O118" s="29">
        <f t="shared" si="16"/>
        <v>0</v>
      </c>
      <c r="P118" s="72">
        <f>P110</f>
        <v>0</v>
      </c>
      <c r="Q118" s="81">
        <f>Q110</f>
        <v>0</v>
      </c>
    </row>
    <row r="119" spans="1:18" ht="16.5" customHeight="1" x14ac:dyDescent="0.25">
      <c r="A119" s="112" t="s">
        <v>134</v>
      </c>
      <c r="B119" s="113"/>
      <c r="C119" s="113"/>
      <c r="D119" s="113"/>
      <c r="E119" s="113"/>
      <c r="F119" s="113"/>
      <c r="G119" s="113"/>
      <c r="H119" s="113"/>
      <c r="I119" s="114"/>
      <c r="J119" s="85">
        <f>J117+J118</f>
        <v>1169800000</v>
      </c>
      <c r="K119" s="85">
        <f>K117+K118</f>
        <v>0</v>
      </c>
      <c r="L119" s="85">
        <f>L117+L118</f>
        <v>393030015</v>
      </c>
      <c r="M119" s="85">
        <f>M117+M118</f>
        <v>776769985</v>
      </c>
      <c r="N119" s="85">
        <f>N117+N118</f>
        <v>393030015</v>
      </c>
      <c r="O119" s="29">
        <f t="shared" si="16"/>
        <v>0.33598052231150621</v>
      </c>
      <c r="P119" s="85">
        <f>P117+P118</f>
        <v>393030015</v>
      </c>
      <c r="Q119" s="86">
        <f>Q117+Q118</f>
        <v>393030015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6</v>
      </c>
      <c r="I120" s="97">
        <v>10</v>
      </c>
      <c r="J120" s="80">
        <f>+J117+J90+J33+J106</f>
        <v>275435700000</v>
      </c>
      <c r="K120" s="80">
        <f>+K117+K90+K33+K106</f>
        <v>13494700000</v>
      </c>
      <c r="L120" s="80">
        <f>+L117+L90+L33+L106</f>
        <v>199392049838.42001</v>
      </c>
      <c r="M120" s="80">
        <f>+M117+M90+M33+M106</f>
        <v>62548950161.580002</v>
      </c>
      <c r="N120" s="80">
        <f>+N117+N90+N33+N106</f>
        <v>197380334143.53</v>
      </c>
      <c r="O120" s="82">
        <f t="shared" si="16"/>
        <v>0.75352974197826994</v>
      </c>
      <c r="P120" s="80">
        <f>+P117+P90+P33+P106</f>
        <v>182713570113.23001</v>
      </c>
      <c r="Q120" s="83">
        <f>+Q117+Q90+Q33+Q106</f>
        <v>182683816308.73001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11</v>
      </c>
      <c r="J121" s="80">
        <f>J118</f>
        <v>653000000</v>
      </c>
      <c r="K121" s="80">
        <f>K118</f>
        <v>0</v>
      </c>
      <c r="L121" s="80">
        <f>L118</f>
        <v>0</v>
      </c>
      <c r="M121" s="80">
        <f>M118</f>
        <v>653000000</v>
      </c>
      <c r="N121" s="80">
        <f>N118</f>
        <v>0</v>
      </c>
      <c r="O121" s="82">
        <f t="shared" si="16"/>
        <v>0</v>
      </c>
      <c r="P121" s="80">
        <f>P118</f>
        <v>0</v>
      </c>
      <c r="Q121" s="83">
        <f>Q118</f>
        <v>0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9</v>
      </c>
      <c r="I122" s="97">
        <v>20</v>
      </c>
      <c r="J122" s="80">
        <f t="shared" ref="J122:N123" si="18">J91</f>
        <v>673100000</v>
      </c>
      <c r="K122" s="80">
        <f t="shared" si="18"/>
        <v>0</v>
      </c>
      <c r="L122" s="80">
        <f t="shared" si="18"/>
        <v>501394338.60000002</v>
      </c>
      <c r="M122" s="80">
        <f t="shared" si="18"/>
        <v>171705661.39999998</v>
      </c>
      <c r="N122" s="80">
        <f t="shared" si="18"/>
        <v>501394338.60000002</v>
      </c>
      <c r="O122" s="82">
        <f>IF(N122&gt;1,N122/(J122-K122),0)</f>
        <v>0.74490319209627098</v>
      </c>
      <c r="P122" s="80">
        <f>P91</f>
        <v>501394338.60000002</v>
      </c>
      <c r="Q122" s="83">
        <f>Q91</f>
        <v>501394338.60000002</v>
      </c>
    </row>
    <row r="123" spans="1:18" s="5" customFormat="1" ht="15" customHeight="1" x14ac:dyDescent="0.2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21</v>
      </c>
      <c r="J123" s="80">
        <f t="shared" si="18"/>
        <v>722600000</v>
      </c>
      <c r="K123" s="80">
        <f t="shared" si="18"/>
        <v>0</v>
      </c>
      <c r="L123" s="80">
        <f t="shared" si="18"/>
        <v>722600000</v>
      </c>
      <c r="M123" s="80">
        <f t="shared" si="18"/>
        <v>0</v>
      </c>
      <c r="N123" s="80">
        <f t="shared" si="18"/>
        <v>722600000</v>
      </c>
      <c r="O123" s="82">
        <f t="shared" si="16"/>
        <v>1</v>
      </c>
      <c r="P123" s="80">
        <f>P92</f>
        <v>722600000</v>
      </c>
      <c r="Q123" s="83">
        <f>Q92</f>
        <v>722600000</v>
      </c>
      <c r="R123" s="51"/>
    </row>
    <row r="124" spans="1:18" ht="15.75" customHeight="1" thickBot="1" x14ac:dyDescent="0.3">
      <c r="A124" s="115" t="s">
        <v>30</v>
      </c>
      <c r="B124" s="116"/>
      <c r="C124" s="116"/>
      <c r="D124" s="116"/>
      <c r="E124" s="116"/>
      <c r="F124" s="116"/>
      <c r="G124" s="116"/>
      <c r="H124" s="116"/>
      <c r="I124" s="117"/>
      <c r="J124" s="46">
        <f>SUM(J120:J123)</f>
        <v>277484400000</v>
      </c>
      <c r="K124" s="46">
        <f>SUM(K120:K123)</f>
        <v>13494700000</v>
      </c>
      <c r="L124" s="46">
        <f>SUM(L120:L123)</f>
        <v>200616044177.02002</v>
      </c>
      <c r="M124" s="46">
        <f>SUM(M120:M123)</f>
        <v>63373655822.980003</v>
      </c>
      <c r="N124" s="46">
        <f>SUM(N120:N123)</f>
        <v>198604328482.13</v>
      </c>
      <c r="O124" s="48">
        <f t="shared" si="16"/>
        <v>0.75231847485765546</v>
      </c>
      <c r="P124" s="46">
        <f>SUM(P120:P123)</f>
        <v>183937564451.83002</v>
      </c>
      <c r="Q124" s="59">
        <f>SUM(Q120:Q123)</f>
        <v>183907810647.33002</v>
      </c>
    </row>
    <row r="125" spans="1:18" ht="18.75" customHeight="1" thickBot="1" x14ac:dyDescent="0.3">
      <c r="A125" s="103" t="s">
        <v>179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5"/>
    </row>
    <row r="126" spans="1:18" ht="15.75" customHeight="1" x14ac:dyDescent="0.25">
      <c r="A126" s="11" t="s">
        <v>174</v>
      </c>
      <c r="B126" s="12">
        <v>10</v>
      </c>
      <c r="C126" s="12"/>
      <c r="D126" s="12"/>
      <c r="E126" s="12"/>
      <c r="F126" s="12"/>
      <c r="G126" s="13" t="s">
        <v>175</v>
      </c>
      <c r="H126" s="12" t="s">
        <v>6</v>
      </c>
      <c r="I126" s="12">
        <v>11</v>
      </c>
      <c r="J126" s="26">
        <f>J127</f>
        <v>247423185</v>
      </c>
      <c r="K126" s="15">
        <f>K127</f>
        <v>0</v>
      </c>
      <c r="L126" s="26">
        <f>L127</f>
        <v>247423185</v>
      </c>
      <c r="M126" s="15">
        <f>M127</f>
        <v>0</v>
      </c>
      <c r="N126" s="26">
        <f>N127</f>
        <v>247423185</v>
      </c>
      <c r="O126" s="28">
        <f>IF(N126&gt;1,N126/(J126-K126),0)</f>
        <v>1</v>
      </c>
      <c r="P126" s="26">
        <f>P127</f>
        <v>0</v>
      </c>
      <c r="Q126" s="37">
        <f t="shared" ref="P126:Q128" si="19">Q127</f>
        <v>0</v>
      </c>
    </row>
    <row r="127" spans="1:18" ht="15.75" customHeight="1" x14ac:dyDescent="0.25">
      <c r="A127" s="11" t="s">
        <v>174</v>
      </c>
      <c r="B127" s="12">
        <v>10</v>
      </c>
      <c r="C127" s="79" t="s">
        <v>76</v>
      </c>
      <c r="D127" s="12"/>
      <c r="E127" s="12"/>
      <c r="F127" s="12"/>
      <c r="G127" s="13" t="s">
        <v>176</v>
      </c>
      <c r="H127" s="12" t="s">
        <v>6</v>
      </c>
      <c r="I127" s="12">
        <v>11</v>
      </c>
      <c r="J127" s="26">
        <f>J128</f>
        <v>247423185</v>
      </c>
      <c r="K127" s="15">
        <f t="shared" ref="K127:N128" si="20">K128</f>
        <v>0</v>
      </c>
      <c r="L127" s="26">
        <f t="shared" si="20"/>
        <v>247423185</v>
      </c>
      <c r="M127" s="15">
        <f t="shared" si="20"/>
        <v>0</v>
      </c>
      <c r="N127" s="26">
        <f t="shared" si="20"/>
        <v>247423185</v>
      </c>
      <c r="O127" s="28">
        <f>IF(N127&gt;1,N127/(J127-K127),0)</f>
        <v>1</v>
      </c>
      <c r="P127" s="26">
        <f t="shared" si="19"/>
        <v>0</v>
      </c>
      <c r="Q127" s="37">
        <f t="shared" si="19"/>
        <v>0</v>
      </c>
    </row>
    <row r="128" spans="1:18" ht="15.75" customHeight="1" x14ac:dyDescent="0.25">
      <c r="A128" s="11" t="s">
        <v>174</v>
      </c>
      <c r="B128" s="12">
        <v>10</v>
      </c>
      <c r="C128" s="79" t="s">
        <v>76</v>
      </c>
      <c r="D128" s="79" t="s">
        <v>37</v>
      </c>
      <c r="E128" s="12"/>
      <c r="F128" s="12"/>
      <c r="G128" s="13" t="s">
        <v>177</v>
      </c>
      <c r="H128" s="12" t="s">
        <v>6</v>
      </c>
      <c r="I128" s="12">
        <v>11</v>
      </c>
      <c r="J128" s="26">
        <f>J129</f>
        <v>247423185</v>
      </c>
      <c r="K128" s="15">
        <f t="shared" si="20"/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0</v>
      </c>
      <c r="Q128" s="37">
        <f t="shared" si="19"/>
        <v>0</v>
      </c>
    </row>
    <row r="129" spans="1:17" ht="15.75" customHeight="1" x14ac:dyDescent="0.25">
      <c r="A129" s="25" t="s">
        <v>174</v>
      </c>
      <c r="B129" s="7">
        <v>10</v>
      </c>
      <c r="C129" s="73" t="s">
        <v>76</v>
      </c>
      <c r="D129" s="73" t="s">
        <v>37</v>
      </c>
      <c r="E129" s="7"/>
      <c r="F129" s="12"/>
      <c r="G129" s="24" t="s">
        <v>177</v>
      </c>
      <c r="H129" s="7" t="s">
        <v>6</v>
      </c>
      <c r="I129" s="7">
        <v>11</v>
      </c>
      <c r="J129" s="30">
        <v>247423185</v>
      </c>
      <c r="K129" s="9">
        <f>K132</f>
        <v>0</v>
      </c>
      <c r="L129" s="30">
        <v>247423185</v>
      </c>
      <c r="M129" s="9">
        <f>+J129-L129-K129</f>
        <v>0</v>
      </c>
      <c r="N129" s="30">
        <v>247423185</v>
      </c>
      <c r="O129" s="27">
        <f>IF(N129&gt;1,N129/(J129-K129),0)</f>
        <v>1</v>
      </c>
      <c r="P129" s="30">
        <v>0</v>
      </c>
      <c r="Q129" s="58">
        <v>0</v>
      </c>
    </row>
    <row r="130" spans="1:17" ht="15.75" customHeight="1" thickBot="1" x14ac:dyDescent="0.3">
      <c r="A130" s="106" t="s">
        <v>180</v>
      </c>
      <c r="B130" s="107"/>
      <c r="C130" s="107"/>
      <c r="D130" s="107"/>
      <c r="E130" s="107"/>
      <c r="F130" s="107"/>
      <c r="G130" s="107"/>
      <c r="H130" s="107"/>
      <c r="I130" s="108"/>
      <c r="J130" s="46">
        <f>J126</f>
        <v>247423185</v>
      </c>
      <c r="K130" s="46">
        <f>K126</f>
        <v>0</v>
      </c>
      <c r="L130" s="46">
        <f>L126</f>
        <v>247423185</v>
      </c>
      <c r="M130" s="46">
        <f>M126</f>
        <v>0</v>
      </c>
      <c r="N130" s="46">
        <f>N126</f>
        <v>247423185</v>
      </c>
      <c r="O130" s="48">
        <f>IF(N130&gt;1,N130/(J130-K130),0)</f>
        <v>1</v>
      </c>
      <c r="P130" s="46">
        <f>P126</f>
        <v>0</v>
      </c>
      <c r="Q130" s="59">
        <f>Q126</f>
        <v>0</v>
      </c>
    </row>
    <row r="131" spans="1:17" s="6" customFormat="1" ht="18.75" customHeight="1" thickBot="1" x14ac:dyDescent="0.3">
      <c r="A131" s="103" t="s">
        <v>33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5"/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127</v>
      </c>
      <c r="H132" s="36" t="s">
        <v>6</v>
      </c>
      <c r="I132" s="14">
        <v>11</v>
      </c>
      <c r="J132" s="26">
        <f>J135+J136+J137+J138+J141+J142+J145+J146</f>
        <v>26950948947</v>
      </c>
      <c r="K132" s="15">
        <f>K135+K136+K137+K138+K141+K142+K145</f>
        <v>0</v>
      </c>
      <c r="L132" s="99">
        <f>L135+L136+L137+L138+L141+L142+L145+L146</f>
        <v>22899581480.09</v>
      </c>
      <c r="M132" s="15">
        <f>M135+M136+M137+M138+M141+M142+M145+M146</f>
        <v>4051367466.9100003</v>
      </c>
      <c r="N132" s="15">
        <f>N135+N136+N137+N138+N141+N142+N145+N146</f>
        <v>14518920031.09</v>
      </c>
      <c r="O132" s="28">
        <f>IF(N132&gt;1,N132/(J132-K132),0)</f>
        <v>0.53871646818974628</v>
      </c>
      <c r="P132" s="15">
        <f>P135+P136+P137+P138+P141+P142+P145+P146</f>
        <v>7735080169.1899996</v>
      </c>
      <c r="Q132" s="23">
        <f>Q135+Q136+Q137+Q138+Q141+Q142+Q145+Q146</f>
        <v>7735080169.1899996</v>
      </c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189</v>
      </c>
      <c r="H133" s="12" t="s">
        <v>9</v>
      </c>
      <c r="I133" s="14">
        <v>20</v>
      </c>
      <c r="J133" s="15">
        <f>J139+J143</f>
        <v>14671000000</v>
      </c>
      <c r="K133" s="15">
        <f>K139+K143</f>
        <v>0</v>
      </c>
      <c r="L133" s="15">
        <f>L139+L143</f>
        <v>4753645020</v>
      </c>
      <c r="M133" s="15">
        <f>M139+M143</f>
        <v>9917354980</v>
      </c>
      <c r="N133" s="15">
        <f>N139+N143</f>
        <v>3629760726</v>
      </c>
      <c r="O133" s="28">
        <f>IF(N133&gt;1,N133/(J133-K133),0)</f>
        <v>0.2474105872810306</v>
      </c>
      <c r="P133" s="26">
        <f>P139+P143</f>
        <v>314564280</v>
      </c>
      <c r="Q133" s="23">
        <f>Q139+Q143</f>
        <v>162901342</v>
      </c>
    </row>
    <row r="134" spans="1:17" ht="33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189</v>
      </c>
      <c r="H134" s="12" t="s">
        <v>9</v>
      </c>
      <c r="I134" s="14">
        <v>21</v>
      </c>
      <c r="J134" s="15">
        <f>J144+J140</f>
        <v>3946600000</v>
      </c>
      <c r="K134" s="15">
        <f>K144+K140</f>
        <v>0</v>
      </c>
      <c r="L134" s="15">
        <f>L144+L140</f>
        <v>3921560485.98</v>
      </c>
      <c r="M134" s="15">
        <f>M144+M140</f>
        <v>25039514.019999981</v>
      </c>
      <c r="N134" s="15">
        <f>N144+N140</f>
        <v>3914625337.98</v>
      </c>
      <c r="O134" s="28">
        <f>IF(N134&gt;1,N134/(J134-K134),0)</f>
        <v>0.99189817513302592</v>
      </c>
      <c r="P134" s="15">
        <f>P144+P140</f>
        <v>126694586</v>
      </c>
      <c r="Q134" s="23">
        <f>Q144+Q140</f>
        <v>126694586</v>
      </c>
    </row>
    <row r="135" spans="1:17" ht="32.25" customHeight="1" x14ac:dyDescent="0.25">
      <c r="A135" s="53" t="s">
        <v>19</v>
      </c>
      <c r="B135" s="63" t="s">
        <v>97</v>
      </c>
      <c r="C135" s="63" t="s">
        <v>98</v>
      </c>
      <c r="D135" s="63" t="s">
        <v>99</v>
      </c>
      <c r="E135" s="63" t="s">
        <v>0</v>
      </c>
      <c r="F135" s="63" t="s">
        <v>0</v>
      </c>
      <c r="G135" s="64" t="s">
        <v>111</v>
      </c>
      <c r="H135" s="63" t="s">
        <v>6</v>
      </c>
      <c r="I135" s="65">
        <v>11</v>
      </c>
      <c r="J135" s="49">
        <v>12526302447</v>
      </c>
      <c r="K135" s="49">
        <v>0</v>
      </c>
      <c r="L135" s="49">
        <v>9051777544.7399998</v>
      </c>
      <c r="M135" s="66">
        <f t="shared" ref="M135:M145" si="21">+J135-L135-K135</f>
        <v>3474524902.2600002</v>
      </c>
      <c r="N135" s="66">
        <v>3189862660.7399998</v>
      </c>
      <c r="O135" s="27">
        <f>IF(N135&gt;1,N135/(J135-K135),0)</f>
        <v>0.25465317273286492</v>
      </c>
      <c r="P135" s="66">
        <v>524798570.44999999</v>
      </c>
      <c r="Q135" s="67">
        <v>524798570.44999999</v>
      </c>
    </row>
    <row r="136" spans="1:17" ht="46.5" customHeight="1" x14ac:dyDescent="0.25">
      <c r="A136" s="53" t="s">
        <v>19</v>
      </c>
      <c r="B136" s="63" t="s">
        <v>97</v>
      </c>
      <c r="C136" s="63" t="s">
        <v>98</v>
      </c>
      <c r="D136" s="63" t="s">
        <v>7</v>
      </c>
      <c r="E136" s="63" t="s">
        <v>0</v>
      </c>
      <c r="F136" s="63" t="s">
        <v>0</v>
      </c>
      <c r="G136" s="64" t="s">
        <v>112</v>
      </c>
      <c r="H136" s="63" t="s">
        <v>6</v>
      </c>
      <c r="I136" s="65">
        <v>11</v>
      </c>
      <c r="J136" s="66">
        <v>316000000</v>
      </c>
      <c r="K136" s="49">
        <v>0</v>
      </c>
      <c r="L136" s="49">
        <v>137482604</v>
      </c>
      <c r="M136" s="66">
        <f t="shared" si="21"/>
        <v>178517396</v>
      </c>
      <c r="N136" s="66">
        <v>85737604</v>
      </c>
      <c r="O136" s="27">
        <f t="shared" ref="O136:O145" si="22">IF(N136&gt;1,N136/(J136-K136),0)</f>
        <v>0.2713215316455696</v>
      </c>
      <c r="P136" s="66">
        <v>5100000</v>
      </c>
      <c r="Q136" s="67">
        <v>5100000</v>
      </c>
    </row>
    <row r="137" spans="1:17" ht="47.25" customHeight="1" x14ac:dyDescent="0.25">
      <c r="A137" s="53" t="s">
        <v>19</v>
      </c>
      <c r="B137" s="63" t="s">
        <v>97</v>
      </c>
      <c r="C137" s="63" t="s">
        <v>98</v>
      </c>
      <c r="D137" s="63" t="s">
        <v>8</v>
      </c>
      <c r="E137" s="63" t="s">
        <v>0</v>
      </c>
      <c r="F137" s="63" t="s">
        <v>0</v>
      </c>
      <c r="G137" s="64" t="s">
        <v>113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3894766940.3499999</v>
      </c>
      <c r="M137" s="66">
        <f t="shared" si="21"/>
        <v>6233059.6500000954</v>
      </c>
      <c r="N137" s="66">
        <v>3227113288.3499999</v>
      </c>
      <c r="O137" s="27">
        <f t="shared" si="22"/>
        <v>0.82725282962061009</v>
      </c>
      <c r="P137" s="66">
        <v>1040583110.52</v>
      </c>
      <c r="Q137" s="67">
        <v>1040583110.52</v>
      </c>
    </row>
    <row r="138" spans="1:17" ht="30.7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6</v>
      </c>
      <c r="I138" s="65">
        <v>11</v>
      </c>
      <c r="J138" s="66">
        <v>4000000000</v>
      </c>
      <c r="K138" s="49">
        <v>0</v>
      </c>
      <c r="L138" s="49">
        <v>3991202068</v>
      </c>
      <c r="M138" s="66">
        <f t="shared" si="21"/>
        <v>8797932</v>
      </c>
      <c r="N138" s="66">
        <v>2797604528</v>
      </c>
      <c r="O138" s="27">
        <f t="shared" si="22"/>
        <v>0.69940113199999998</v>
      </c>
      <c r="P138" s="66">
        <v>2356555629.2199998</v>
      </c>
      <c r="Q138" s="67">
        <v>2356555629.2199998</v>
      </c>
    </row>
    <row r="139" spans="1:17" ht="41.2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9</v>
      </c>
      <c r="I139" s="65">
        <v>20</v>
      </c>
      <c r="J139" s="66">
        <v>4300000000</v>
      </c>
      <c r="K139" s="49">
        <v>0</v>
      </c>
      <c r="L139" s="49">
        <v>0</v>
      </c>
      <c r="M139" s="66">
        <f t="shared" si="21"/>
        <v>4300000000</v>
      </c>
      <c r="N139" s="66">
        <v>0</v>
      </c>
      <c r="O139" s="27">
        <f t="shared" si="22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21</v>
      </c>
      <c r="J140" s="66">
        <v>62100000</v>
      </c>
      <c r="K140" s="49">
        <v>0</v>
      </c>
      <c r="L140" s="49">
        <v>51443056</v>
      </c>
      <c r="M140" s="66">
        <f>+J140-L140-K140</f>
        <v>10656944</v>
      </c>
      <c r="N140" s="66">
        <v>47390876</v>
      </c>
      <c r="O140" s="27">
        <f>IF(N140&gt;1,N140/(J140-K140),0)</f>
        <v>0.76313809983896941</v>
      </c>
      <c r="P140" s="66">
        <v>24046876</v>
      </c>
      <c r="Q140" s="67">
        <v>24046876</v>
      </c>
    </row>
    <row r="141" spans="1:17" ht="40.5" customHeight="1" x14ac:dyDescent="0.25">
      <c r="A141" s="53" t="s">
        <v>19</v>
      </c>
      <c r="B141" s="63" t="s">
        <v>97</v>
      </c>
      <c r="C141" s="63" t="s">
        <v>98</v>
      </c>
      <c r="D141" s="63" t="s">
        <v>101</v>
      </c>
      <c r="E141" s="63" t="s">
        <v>0</v>
      </c>
      <c r="F141" s="63" t="s">
        <v>0</v>
      </c>
      <c r="G141" s="64" t="s">
        <v>115</v>
      </c>
      <c r="H141" s="63" t="s">
        <v>6</v>
      </c>
      <c r="I141" s="65">
        <v>11</v>
      </c>
      <c r="J141" s="49">
        <v>3789546500</v>
      </c>
      <c r="K141" s="49">
        <v>0</v>
      </c>
      <c r="L141" s="49">
        <v>3786335206</v>
      </c>
      <c r="M141" s="66">
        <f t="shared" si="21"/>
        <v>3211294</v>
      </c>
      <c r="N141" s="66">
        <v>3180584833</v>
      </c>
      <c r="O141" s="27">
        <f t="shared" si="22"/>
        <v>0.83930487012100263</v>
      </c>
      <c r="P141" s="66">
        <v>2661194455.25</v>
      </c>
      <c r="Q141" s="67">
        <v>2661194455.25</v>
      </c>
    </row>
    <row r="142" spans="1:17" ht="43.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/>
      <c r="G142" s="64" t="s">
        <v>116</v>
      </c>
      <c r="H142" s="63" t="s">
        <v>6</v>
      </c>
      <c r="I142" s="65">
        <v>11</v>
      </c>
      <c r="J142" s="66">
        <v>68100000</v>
      </c>
      <c r="K142" s="49">
        <v>0</v>
      </c>
      <c r="L142" s="49">
        <v>68100000</v>
      </c>
      <c r="M142" s="66">
        <f t="shared" si="21"/>
        <v>0</v>
      </c>
      <c r="N142" s="66">
        <v>68100000</v>
      </c>
      <c r="O142" s="27">
        <f t="shared" si="22"/>
        <v>1</v>
      </c>
      <c r="P142" s="66">
        <v>12412595</v>
      </c>
      <c r="Q142" s="67">
        <v>12412595</v>
      </c>
    </row>
    <row r="143" spans="1:17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 t="s">
        <v>0</v>
      </c>
      <c r="G143" s="64" t="s">
        <v>116</v>
      </c>
      <c r="H143" s="63" t="s">
        <v>9</v>
      </c>
      <c r="I143" s="65">
        <v>20</v>
      </c>
      <c r="J143" s="49">
        <v>10371000000</v>
      </c>
      <c r="K143" s="49">
        <v>0</v>
      </c>
      <c r="L143" s="49">
        <v>4753645020</v>
      </c>
      <c r="M143" s="66">
        <f t="shared" si="21"/>
        <v>5617354980</v>
      </c>
      <c r="N143" s="66">
        <v>3629760726</v>
      </c>
      <c r="O143" s="27">
        <f t="shared" si="22"/>
        <v>0.34999139195834539</v>
      </c>
      <c r="P143" s="66">
        <v>314564280</v>
      </c>
      <c r="Q143" s="67">
        <v>162901342</v>
      </c>
    </row>
    <row r="144" spans="1:17" ht="41.2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21</v>
      </c>
      <c r="J144" s="49">
        <v>3884500000</v>
      </c>
      <c r="K144" s="49">
        <v>0</v>
      </c>
      <c r="L144" s="49">
        <v>3870117429.98</v>
      </c>
      <c r="M144" s="66">
        <f t="shared" si="21"/>
        <v>14382570.019999981</v>
      </c>
      <c r="N144" s="66">
        <v>3867234461.98</v>
      </c>
      <c r="O144" s="27">
        <f t="shared" si="22"/>
        <v>0.99555527403269406</v>
      </c>
      <c r="P144" s="66">
        <v>102647710</v>
      </c>
      <c r="Q144" s="67">
        <v>102647710</v>
      </c>
    </row>
    <row r="145" spans="1:17" s="52" customFormat="1" ht="42.75" customHeight="1" x14ac:dyDescent="0.25">
      <c r="A145" s="53" t="s">
        <v>19</v>
      </c>
      <c r="B145" s="63" t="s">
        <v>97</v>
      </c>
      <c r="C145" s="63" t="s">
        <v>98</v>
      </c>
      <c r="D145" s="63" t="s">
        <v>103</v>
      </c>
      <c r="E145" s="63" t="s">
        <v>0</v>
      </c>
      <c r="F145" s="63" t="s">
        <v>0</v>
      </c>
      <c r="G145" s="64" t="s">
        <v>117</v>
      </c>
      <c r="H145" s="63" t="s">
        <v>6</v>
      </c>
      <c r="I145" s="65">
        <v>11</v>
      </c>
      <c r="J145" s="66">
        <v>900000000</v>
      </c>
      <c r="K145" s="49">
        <v>0</v>
      </c>
      <c r="L145" s="49">
        <v>520000000</v>
      </c>
      <c r="M145" s="66">
        <f t="shared" si="21"/>
        <v>380000000</v>
      </c>
      <c r="N145" s="66">
        <v>520000000</v>
      </c>
      <c r="O145" s="27">
        <f t="shared" si="22"/>
        <v>0.57777777777777772</v>
      </c>
      <c r="P145" s="66">
        <v>520000000</v>
      </c>
      <c r="Q145" s="67">
        <v>520000000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>
        <v>16</v>
      </c>
      <c r="E146" s="63" t="s">
        <v>0</v>
      </c>
      <c r="F146" s="63" t="s">
        <v>0</v>
      </c>
      <c r="G146" s="64" t="s">
        <v>185</v>
      </c>
      <c r="H146" s="63" t="s">
        <v>6</v>
      </c>
      <c r="I146" s="65">
        <v>11</v>
      </c>
      <c r="J146" s="66">
        <v>1450000000</v>
      </c>
      <c r="K146" s="49">
        <v>0</v>
      </c>
      <c r="L146" s="49">
        <v>1449917117</v>
      </c>
      <c r="M146" s="66">
        <f>+J146-L146-K146</f>
        <v>82883</v>
      </c>
      <c r="N146" s="66">
        <v>1449917117</v>
      </c>
      <c r="O146" s="27">
        <f>IF(N146&gt;1,N146/(J146-K146),0)</f>
        <v>0.99994283931034478</v>
      </c>
      <c r="P146" s="66">
        <v>614435808.75</v>
      </c>
      <c r="Q146" s="67">
        <v>614435808.75</v>
      </c>
    </row>
    <row r="147" spans="1:17" ht="31.5" customHeight="1" x14ac:dyDescent="0.25">
      <c r="A147" s="57" t="s">
        <v>19</v>
      </c>
      <c r="B147" s="12">
        <v>2999</v>
      </c>
      <c r="C147" s="12"/>
      <c r="D147" s="12"/>
      <c r="E147" s="12"/>
      <c r="F147" s="12"/>
      <c r="G147" s="13" t="s">
        <v>128</v>
      </c>
      <c r="H147" s="12" t="s">
        <v>6</v>
      </c>
      <c r="I147" s="14">
        <v>11</v>
      </c>
      <c r="J147" s="15">
        <f>SUM(J148:J159)</f>
        <v>28021000000</v>
      </c>
      <c r="K147" s="26">
        <f>SUM(K150:K159)</f>
        <v>0</v>
      </c>
      <c r="L147" s="26">
        <f>SUM(L148:L159)</f>
        <v>18975706908.309998</v>
      </c>
      <c r="M147" s="15">
        <f>SUM(M148:M159)</f>
        <v>9045293091.6900005</v>
      </c>
      <c r="N147" s="15">
        <f>SUM(N148:N159)</f>
        <v>14066281217.75</v>
      </c>
      <c r="O147" s="28">
        <f>IF(N147&gt;1,N147/(J147-K147),0)</f>
        <v>0.50199069332821811</v>
      </c>
      <c r="P147" s="15">
        <f>SUM(P148:P159)</f>
        <v>6034919830.8099995</v>
      </c>
      <c r="Q147" s="23">
        <f>SUM(Q148:Q159)</f>
        <v>6034919830.8099995</v>
      </c>
    </row>
    <row r="148" spans="1:17" ht="31.5" customHeight="1" x14ac:dyDescent="0.25">
      <c r="A148" s="53" t="s">
        <v>19</v>
      </c>
      <c r="B148" s="7" t="s">
        <v>104</v>
      </c>
      <c r="C148" s="7" t="s">
        <v>98</v>
      </c>
      <c r="D148" s="7">
        <v>10</v>
      </c>
      <c r="E148" s="7"/>
      <c r="F148" s="7"/>
      <c r="G148" s="24" t="s">
        <v>187</v>
      </c>
      <c r="H148" s="7" t="s">
        <v>6</v>
      </c>
      <c r="I148" s="8">
        <v>11</v>
      </c>
      <c r="J148" s="9">
        <v>214000000</v>
      </c>
      <c r="K148" s="30">
        <v>0</v>
      </c>
      <c r="L148" s="30">
        <v>113647326.56</v>
      </c>
      <c r="M148" s="9">
        <f>+J148-L148-K148</f>
        <v>100352673.44</v>
      </c>
      <c r="N148" s="9">
        <v>0</v>
      </c>
      <c r="O148" s="27">
        <f>IF(N148&gt;1,N148/(J148-K148),0)</f>
        <v>0</v>
      </c>
      <c r="P148" s="9">
        <v>0</v>
      </c>
      <c r="Q148" s="10">
        <v>0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11</v>
      </c>
      <c r="E149" s="7"/>
      <c r="F149" s="7"/>
      <c r="G149" s="24" t="s">
        <v>136</v>
      </c>
      <c r="H149" s="7" t="s">
        <v>6</v>
      </c>
      <c r="I149" s="8">
        <v>11</v>
      </c>
      <c r="J149" s="9">
        <v>4000000000</v>
      </c>
      <c r="K149" s="30">
        <v>0</v>
      </c>
      <c r="L149" s="30">
        <v>4000000000</v>
      </c>
      <c r="M149" s="9">
        <f>+J149-L149-K149</f>
        <v>0</v>
      </c>
      <c r="N149" s="9">
        <v>0</v>
      </c>
      <c r="O149" s="27">
        <f>IF(N149&gt;1,N149/(J149-K149),0)</f>
        <v>0</v>
      </c>
      <c r="P149" s="9">
        <v>0</v>
      </c>
      <c r="Q149" s="10">
        <v>0</v>
      </c>
    </row>
    <row r="150" spans="1:17" ht="42.75" customHeight="1" x14ac:dyDescent="0.25">
      <c r="A150" s="53" t="s">
        <v>19</v>
      </c>
      <c r="B150" s="63" t="s">
        <v>104</v>
      </c>
      <c r="C150" s="63" t="s">
        <v>98</v>
      </c>
      <c r="D150" s="63" t="s">
        <v>101</v>
      </c>
      <c r="E150" s="63"/>
      <c r="F150" s="63"/>
      <c r="G150" s="64" t="s">
        <v>118</v>
      </c>
      <c r="H150" s="63" t="s">
        <v>6</v>
      </c>
      <c r="I150" s="65">
        <v>11</v>
      </c>
      <c r="J150" s="49">
        <v>1500000000</v>
      </c>
      <c r="K150" s="49">
        <v>0</v>
      </c>
      <c r="L150" s="49">
        <v>0</v>
      </c>
      <c r="M150" s="66">
        <f t="shared" ref="M150:M157" si="23">+J150-L150-K150</f>
        <v>1500000000</v>
      </c>
      <c r="N150" s="66">
        <v>0</v>
      </c>
      <c r="O150" s="27">
        <f t="shared" ref="O150:O159" si="24">IF(N150&gt;1,N150/(J150-K150),0)</f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104</v>
      </c>
      <c r="C151" s="63" t="s">
        <v>98</v>
      </c>
      <c r="D151" s="63" t="s">
        <v>102</v>
      </c>
      <c r="E151" s="63" t="s">
        <v>0</v>
      </c>
      <c r="F151" s="63" t="s">
        <v>0</v>
      </c>
      <c r="G151" s="64" t="s">
        <v>119</v>
      </c>
      <c r="H151" s="63" t="s">
        <v>6</v>
      </c>
      <c r="I151" s="65">
        <v>11</v>
      </c>
      <c r="J151" s="66">
        <v>9500000000</v>
      </c>
      <c r="K151" s="49">
        <v>0</v>
      </c>
      <c r="L151" s="49">
        <v>9483328200</v>
      </c>
      <c r="M151" s="66">
        <f t="shared" si="23"/>
        <v>16671800</v>
      </c>
      <c r="N151" s="66">
        <v>9153256826</v>
      </c>
      <c r="O151" s="27">
        <f t="shared" si="24"/>
        <v>0.9635007185263158</v>
      </c>
      <c r="P151" s="66">
        <v>5097981901.8999996</v>
      </c>
      <c r="Q151" s="67">
        <v>5097981901.8999996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103</v>
      </c>
      <c r="E152" s="63" t="s">
        <v>0</v>
      </c>
      <c r="F152" s="63" t="s">
        <v>0</v>
      </c>
      <c r="G152" s="64" t="s">
        <v>120</v>
      </c>
      <c r="H152" s="63" t="s">
        <v>6</v>
      </c>
      <c r="I152" s="65">
        <v>11</v>
      </c>
      <c r="J152" s="66">
        <v>4050000000</v>
      </c>
      <c r="K152" s="49">
        <v>0</v>
      </c>
      <c r="L152" s="49">
        <v>3959922890.54</v>
      </c>
      <c r="M152" s="66">
        <f t="shared" si="23"/>
        <v>90077109.460000038</v>
      </c>
      <c r="N152" s="66">
        <v>3704146416.54</v>
      </c>
      <c r="O152" s="27">
        <f t="shared" si="24"/>
        <v>0.91460405346666662</v>
      </c>
      <c r="P152" s="66">
        <v>353909311.81999999</v>
      </c>
      <c r="Q152" s="67">
        <v>353909311.81999999</v>
      </c>
    </row>
    <row r="153" spans="1:17" ht="45" customHeight="1" x14ac:dyDescent="0.25">
      <c r="A153" s="53" t="s">
        <v>19</v>
      </c>
      <c r="B153" s="63" t="s">
        <v>104</v>
      </c>
      <c r="C153" s="63" t="s">
        <v>98</v>
      </c>
      <c r="D153" s="63" t="s">
        <v>105</v>
      </c>
      <c r="E153" s="63"/>
      <c r="F153" s="63"/>
      <c r="G153" s="64" t="s">
        <v>121</v>
      </c>
      <c r="H153" s="63" t="s">
        <v>6</v>
      </c>
      <c r="I153" s="65">
        <v>11</v>
      </c>
      <c r="J153" s="66">
        <v>100000000</v>
      </c>
      <c r="K153" s="49">
        <v>0</v>
      </c>
      <c r="L153" s="49">
        <v>0</v>
      </c>
      <c r="M153" s="66">
        <f t="shared" si="23"/>
        <v>100000000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33" customHeight="1" x14ac:dyDescent="0.25">
      <c r="A154" s="53" t="s">
        <v>19</v>
      </c>
      <c r="B154" s="63" t="s">
        <v>104</v>
      </c>
      <c r="C154" s="63" t="s">
        <v>98</v>
      </c>
      <c r="D154" s="63" t="s">
        <v>106</v>
      </c>
      <c r="E154" s="63"/>
      <c r="F154" s="63"/>
      <c r="G154" s="64" t="s">
        <v>122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64221800</v>
      </c>
      <c r="M154" s="66">
        <f t="shared" si="23"/>
        <v>35778200</v>
      </c>
      <c r="N154" s="66">
        <v>64221800</v>
      </c>
      <c r="O154" s="27">
        <f t="shared" si="24"/>
        <v>0.64221799999999996</v>
      </c>
      <c r="P154" s="66">
        <v>38533080</v>
      </c>
      <c r="Q154" s="67">
        <v>38533080</v>
      </c>
    </row>
    <row r="155" spans="1:17" ht="32.25" customHeight="1" x14ac:dyDescent="0.25">
      <c r="A155" s="53" t="s">
        <v>19</v>
      </c>
      <c r="B155" s="63" t="s">
        <v>104</v>
      </c>
      <c r="C155" s="63" t="s">
        <v>98</v>
      </c>
      <c r="D155" s="63" t="s">
        <v>107</v>
      </c>
      <c r="E155" s="63" t="s">
        <v>0</v>
      </c>
      <c r="F155" s="63" t="s">
        <v>0</v>
      </c>
      <c r="G155" s="64" t="s">
        <v>123</v>
      </c>
      <c r="H155" s="63" t="s">
        <v>6</v>
      </c>
      <c r="I155" s="65">
        <v>11</v>
      </c>
      <c r="J155" s="66">
        <v>2500000000</v>
      </c>
      <c r="K155" s="49">
        <v>0</v>
      </c>
      <c r="L155" s="49">
        <v>34570456.07</v>
      </c>
      <c r="M155" s="66">
        <f t="shared" si="23"/>
        <v>2465429543.9299998</v>
      </c>
      <c r="N155" s="66">
        <v>34570456.07</v>
      </c>
      <c r="O155" s="27">
        <f t="shared" si="24"/>
        <v>1.3828182428E-2</v>
      </c>
      <c r="P155" s="66">
        <v>0</v>
      </c>
      <c r="Q155" s="67">
        <v>0</v>
      </c>
    </row>
    <row r="156" spans="1:17" ht="44.25" customHeight="1" x14ac:dyDescent="0.25">
      <c r="A156" s="53" t="s">
        <v>19</v>
      </c>
      <c r="B156" s="63" t="s">
        <v>104</v>
      </c>
      <c r="C156" s="63" t="s">
        <v>98</v>
      </c>
      <c r="D156" s="63" t="s">
        <v>108</v>
      </c>
      <c r="E156" s="63" t="s">
        <v>0</v>
      </c>
      <c r="F156" s="63" t="s">
        <v>0</v>
      </c>
      <c r="G156" s="64" t="s">
        <v>124</v>
      </c>
      <c r="H156" s="63" t="s">
        <v>6</v>
      </c>
      <c r="I156" s="65">
        <v>11</v>
      </c>
      <c r="J156" s="66">
        <v>500000000</v>
      </c>
      <c r="K156" s="49">
        <v>0</v>
      </c>
      <c r="L156" s="49">
        <v>491599996</v>
      </c>
      <c r="M156" s="66">
        <f t="shared" si="23"/>
        <v>8400004</v>
      </c>
      <c r="N156" s="66">
        <v>390494737</v>
      </c>
      <c r="O156" s="27">
        <f t="shared" si="24"/>
        <v>0.78098947399999996</v>
      </c>
      <c r="P156" s="66">
        <v>189418418.44999999</v>
      </c>
      <c r="Q156" s="67">
        <v>189418418.44999999</v>
      </c>
    </row>
    <row r="157" spans="1:17" ht="32.25" customHeight="1" x14ac:dyDescent="0.25">
      <c r="A157" s="53"/>
      <c r="B157" s="7" t="s">
        <v>104</v>
      </c>
      <c r="C157" s="7" t="s">
        <v>98</v>
      </c>
      <c r="D157" s="7" t="s">
        <v>109</v>
      </c>
      <c r="E157" s="7"/>
      <c r="F157" s="7"/>
      <c r="G157" s="24" t="s">
        <v>125</v>
      </c>
      <c r="H157" s="7" t="s">
        <v>6</v>
      </c>
      <c r="I157" s="8">
        <v>11</v>
      </c>
      <c r="J157" s="9">
        <v>2500000000</v>
      </c>
      <c r="K157" s="30">
        <v>0</v>
      </c>
      <c r="L157" s="30">
        <v>169019819.22999999</v>
      </c>
      <c r="M157" s="9">
        <f t="shared" si="23"/>
        <v>2330980180.77</v>
      </c>
      <c r="N157" s="9">
        <v>169019819.22999999</v>
      </c>
      <c r="O157" s="27">
        <f t="shared" si="24"/>
        <v>6.7607927691999997E-2</v>
      </c>
      <c r="P157" s="9">
        <v>120328629.37</v>
      </c>
      <c r="Q157" s="10">
        <v>120328629.37</v>
      </c>
    </row>
    <row r="158" spans="1:17" ht="32.25" customHeight="1" x14ac:dyDescent="0.25">
      <c r="A158" s="53" t="s">
        <v>19</v>
      </c>
      <c r="B158" s="7" t="s">
        <v>104</v>
      </c>
      <c r="C158" s="7" t="s">
        <v>98</v>
      </c>
      <c r="D158" s="7" t="s">
        <v>110</v>
      </c>
      <c r="E158" s="7"/>
      <c r="F158" s="7"/>
      <c r="G158" s="24" t="s">
        <v>126</v>
      </c>
      <c r="H158" s="7" t="s">
        <v>6</v>
      </c>
      <c r="I158" s="8">
        <v>11</v>
      </c>
      <c r="J158" s="9">
        <v>700000000</v>
      </c>
      <c r="K158" s="30">
        <v>0</v>
      </c>
      <c r="L158" s="30">
        <v>596732170.49000001</v>
      </c>
      <c r="M158" s="9">
        <f>+J158-L158-K158</f>
        <v>103267829.50999999</v>
      </c>
      <c r="N158" s="9">
        <v>487906913.49000001</v>
      </c>
      <c r="O158" s="27">
        <f>IF(N158&gt;1,N158/(J158-K158),0)</f>
        <v>0.69700987641428569</v>
      </c>
      <c r="P158" s="9">
        <v>230900994.84999999</v>
      </c>
      <c r="Q158" s="10">
        <v>230900994.84999999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>
        <v>24</v>
      </c>
      <c r="E159" s="7"/>
      <c r="F159" s="7"/>
      <c r="G159" s="24" t="s">
        <v>186</v>
      </c>
      <c r="H159" s="7" t="s">
        <v>6</v>
      </c>
      <c r="I159" s="8">
        <v>11</v>
      </c>
      <c r="J159" s="9">
        <v>2357000000</v>
      </c>
      <c r="K159" s="30">
        <v>0</v>
      </c>
      <c r="L159" s="30">
        <v>62664249.420000002</v>
      </c>
      <c r="M159" s="9">
        <f>+J159-L159-K159</f>
        <v>2294335750.5799999</v>
      </c>
      <c r="N159" s="9">
        <v>62664249.420000002</v>
      </c>
      <c r="O159" s="27">
        <f t="shared" si="24"/>
        <v>2.6586444386932542E-2</v>
      </c>
      <c r="P159" s="9">
        <v>3847494.42</v>
      </c>
      <c r="Q159" s="10">
        <v>3847494.42</v>
      </c>
    </row>
    <row r="160" spans="1:17" ht="16.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6</v>
      </c>
      <c r="I160" s="93">
        <v>11</v>
      </c>
      <c r="J160" s="72">
        <f>J132+J147</f>
        <v>54971948947</v>
      </c>
      <c r="K160" s="3">
        <f>K132+K147</f>
        <v>0</v>
      </c>
      <c r="L160" s="72">
        <f>L132+L147</f>
        <v>41875288388.399994</v>
      </c>
      <c r="M160" s="72">
        <f>M132+M147</f>
        <v>13096660558.6</v>
      </c>
      <c r="N160" s="72">
        <f>N132+N147</f>
        <v>28585201248.84</v>
      </c>
      <c r="O160" s="84">
        <f>IF(N160&gt;1,N160/(J160-K160),0)</f>
        <v>0.51999613978394321</v>
      </c>
      <c r="P160" s="72">
        <f>P132+P147</f>
        <v>13770000000</v>
      </c>
      <c r="Q160" s="81">
        <f>Q132+Q147</f>
        <v>13770000000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9</v>
      </c>
      <c r="I161" s="93">
        <v>20</v>
      </c>
      <c r="J161" s="72">
        <f t="shared" ref="J161:Q162" si="25">J133</f>
        <v>14671000000</v>
      </c>
      <c r="K161" s="3">
        <f t="shared" si="25"/>
        <v>0</v>
      </c>
      <c r="L161" s="72">
        <f t="shared" si="25"/>
        <v>4753645020</v>
      </c>
      <c r="M161" s="72">
        <f t="shared" si="25"/>
        <v>9917354980</v>
      </c>
      <c r="N161" s="72">
        <f t="shared" si="25"/>
        <v>3629760726</v>
      </c>
      <c r="O161" s="84">
        <f>IF(N161&gt;1,N161/(J161-K161),0)</f>
        <v>0.2474105872810306</v>
      </c>
      <c r="P161" s="72">
        <f t="shared" si="25"/>
        <v>314564280</v>
      </c>
      <c r="Q161" s="81">
        <f t="shared" si="25"/>
        <v>162901342</v>
      </c>
    </row>
    <row r="162" spans="1:17" ht="1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21</v>
      </c>
      <c r="J162" s="72">
        <f t="shared" si="25"/>
        <v>3946600000</v>
      </c>
      <c r="K162" s="3">
        <f t="shared" si="25"/>
        <v>0</v>
      </c>
      <c r="L162" s="72">
        <f t="shared" si="25"/>
        <v>3921560485.98</v>
      </c>
      <c r="M162" s="72">
        <f t="shared" si="25"/>
        <v>25039514.019999981</v>
      </c>
      <c r="N162" s="72">
        <f t="shared" si="25"/>
        <v>3914625337.98</v>
      </c>
      <c r="O162" s="84">
        <f>IF(N162&gt;1,N162/(J162-K162),0)</f>
        <v>0.99189817513302592</v>
      </c>
      <c r="P162" s="72">
        <f t="shared" si="25"/>
        <v>126694586</v>
      </c>
      <c r="Q162" s="81">
        <f t="shared" si="25"/>
        <v>126694586</v>
      </c>
    </row>
    <row r="163" spans="1:17" s="5" customFormat="1" ht="13.5" customHeight="1" thickBot="1" x14ac:dyDescent="0.25">
      <c r="A163" s="106" t="s">
        <v>31</v>
      </c>
      <c r="B163" s="107"/>
      <c r="C163" s="107"/>
      <c r="D163" s="107"/>
      <c r="E163" s="107"/>
      <c r="F163" s="107"/>
      <c r="G163" s="107"/>
      <c r="H163" s="107"/>
      <c r="I163" s="108"/>
      <c r="J163" s="45">
        <f>SUM(J160:J162)</f>
        <v>73589548947</v>
      </c>
      <c r="K163" s="45">
        <f>SUM(K160:K162)</f>
        <v>0</v>
      </c>
      <c r="L163" s="45">
        <f>SUM(L160:L162)</f>
        <v>50550493894.379997</v>
      </c>
      <c r="M163" s="45">
        <f>SUM(M160:M162)</f>
        <v>23039055052.619999</v>
      </c>
      <c r="N163" s="45">
        <f>SUM(N160:N162)</f>
        <v>36129587312.82</v>
      </c>
      <c r="O163" s="47">
        <f>IF(N163&gt;1,N163/(J163-K163),0)</f>
        <v>0.4909608474274102</v>
      </c>
      <c r="P163" s="45">
        <f>SUM(P160:P162)</f>
        <v>14211258866</v>
      </c>
      <c r="Q163" s="60">
        <f>SUM(Q160:Q162)</f>
        <v>14059595928</v>
      </c>
    </row>
    <row r="164" spans="1:17" s="16" customFormat="1" ht="11.25" customHeight="1" thickBot="1" x14ac:dyDescent="0.3">
      <c r="A164" s="106" t="s">
        <v>32</v>
      </c>
      <c r="B164" s="107"/>
      <c r="C164" s="107"/>
      <c r="D164" s="107"/>
      <c r="E164" s="107"/>
      <c r="F164" s="107"/>
      <c r="G164" s="107"/>
      <c r="H164" s="107"/>
      <c r="I164" s="107"/>
      <c r="J164" s="89">
        <f>+J163+J130+J124</f>
        <v>351321372132</v>
      </c>
      <c r="K164" s="88">
        <f>+K163+K130+K124</f>
        <v>13494700000</v>
      </c>
      <c r="L164" s="45">
        <f>+L163+L130+L124</f>
        <v>251413961256.40002</v>
      </c>
      <c r="M164" s="45">
        <f>+M163+M130+M124</f>
        <v>86412710875.600006</v>
      </c>
      <c r="N164" s="45">
        <f>+N163+N130+N124</f>
        <v>234981338979.95001</v>
      </c>
      <c r="O164" s="47">
        <f>IF(N164&gt;1,N164/(J164-K164),0)</f>
        <v>0.69556775223519085</v>
      </c>
      <c r="P164" s="45">
        <f>+P163+P130+P124</f>
        <v>198148823317.83002</v>
      </c>
      <c r="Q164" s="60">
        <f>+Q163+Q130+Q124</f>
        <v>197967406575.33002</v>
      </c>
    </row>
    <row r="165" spans="1:17" s="16" customFormat="1" ht="9" customHeight="1" x14ac:dyDescent="0.25">
      <c r="A165" s="16" t="s">
        <v>34</v>
      </c>
      <c r="E165" s="17"/>
      <c r="F165" s="18"/>
      <c r="G165" s="19"/>
      <c r="H165" s="20"/>
      <c r="I165" s="21"/>
      <c r="J165" s="87"/>
      <c r="K165" s="68"/>
      <c r="L165" s="50"/>
      <c r="M165" s="22"/>
      <c r="N165" s="33"/>
      <c r="O165" s="22"/>
      <c r="P165" s="74"/>
      <c r="Q165" s="74"/>
    </row>
    <row r="166" spans="1:17" s="16" customFormat="1" ht="9" customHeight="1" x14ac:dyDescent="0.25">
      <c r="A166" s="16" t="s">
        <v>194</v>
      </c>
      <c r="E166" s="17"/>
      <c r="F166" s="18"/>
      <c r="G166" s="19"/>
      <c r="H166" s="20"/>
      <c r="I166" s="21"/>
      <c r="K166" s="74"/>
      <c r="L166" s="31"/>
      <c r="M166" s="22"/>
      <c r="N166" s="34"/>
      <c r="O166" s="22"/>
    </row>
    <row r="167" spans="1:17" s="16" customFormat="1" ht="9" customHeight="1" x14ac:dyDescent="0.25">
      <c r="A167" s="16" t="s">
        <v>192</v>
      </c>
      <c r="E167" s="17"/>
      <c r="F167" s="18"/>
      <c r="G167" s="19"/>
      <c r="H167" s="20"/>
      <c r="I167" s="21"/>
      <c r="L167" s="75"/>
      <c r="M167" s="22"/>
      <c r="N167" s="34"/>
      <c r="O167" s="22"/>
    </row>
    <row r="168" spans="1:17" x14ac:dyDescent="0.25">
      <c r="A168" s="16" t="s">
        <v>195</v>
      </c>
      <c r="B168" s="16"/>
      <c r="C168" s="16"/>
      <c r="D168" s="16"/>
      <c r="E168" s="17"/>
      <c r="F168" s="18"/>
      <c r="G168" s="19"/>
      <c r="H168" s="20"/>
      <c r="I168" s="21"/>
      <c r="J168" s="16"/>
      <c r="K168" s="16"/>
      <c r="L168" s="31"/>
      <c r="M168" s="22"/>
      <c r="N168" s="34"/>
      <c r="O168" s="22"/>
      <c r="P168" s="16"/>
      <c r="Q168" s="16"/>
    </row>
  </sheetData>
  <mergeCells count="15">
    <mergeCell ref="A108:Q108"/>
    <mergeCell ref="A107:I107"/>
    <mergeCell ref="A125:Q125"/>
    <mergeCell ref="A130:I130"/>
    <mergeCell ref="A2:Q2"/>
    <mergeCell ref="A1:F1"/>
    <mergeCell ref="A131:Q131"/>
    <mergeCell ref="A163:I163"/>
    <mergeCell ref="A164:I164"/>
    <mergeCell ref="A34:I34"/>
    <mergeCell ref="A35:Q35"/>
    <mergeCell ref="A93:I93"/>
    <mergeCell ref="A94:Q94"/>
    <mergeCell ref="A119:I119"/>
    <mergeCell ref="A124:I124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SEPTIEMBRE 30-2023
&amp;R
Página &amp;P de &amp;N</oddHeader>
  </headerFooter>
  <ignoredErrors>
    <ignoredError sqref="B35:Q35 A94:Q94 A109:I109 L115 A23:A31 A53:A58 K53:K58 A100:I102 M101 A111:B113 K23:K31 A115:A117 D117:F117 H117:I117 P115:Q115 A33:L33 A34:I34 N33:Q33 N115 A90:I90 A93:I93 J115 K116 K112:K113 E111:I111 G112:I113 G23:I26 H27:I27 G28:I31 P100:Q100 M116 H53:I54 H56:I58 B18:D18 B19:E26 B3:E4 I4 B92 A45:I46 B159:C159 B149:E155 D116:H116 E115:H115 B114:C118 K34:L34 B103:F104 H48:I48 K48 A48:D48 B5:C17 B27:D32 B156:D157 B77:F89 I87:I89 B53:F75 O34:Q34 C105:F105" numberStoredAsText="1"/>
    <ignoredError sqref="M111 M115 K18 O101:O102 O161:O162 O104:O105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30-2023</vt:lpstr>
      <vt:lpstr>'SEPTIEMBRE 30-2023'!Área_de_impresión</vt:lpstr>
      <vt:lpstr>'SEPTIEMBRE 30-2023'!Títulos_a_imprimir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2023-10-05T17:26:52Z</dcterms:modified>
</cp:coreProperties>
</file>