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01"/>
  <workbookPr/>
  <mc:AlternateContent xmlns:mc="http://schemas.openxmlformats.org/markup-compatibility/2006">
    <mc:Choice Requires="x15">
      <x15ac:absPath xmlns:x15ac="http://schemas.microsoft.com/office/spreadsheetml/2010/11/ac" url="C:\Users\cesar.acuna\Desktop\2023\JULIO\"/>
    </mc:Choice>
  </mc:AlternateContent>
  <xr:revisionPtr revIDLastSave="0" documentId="8_{823ABB85-B8CC-4837-8221-7DE78EC38653}" xr6:coauthVersionLast="36" xr6:coauthVersionMax="36" xr10:uidLastSave="{00000000-0000-0000-0000-000000000000}"/>
  <bookViews>
    <workbookView xWindow="0" yWindow="0" windowWidth="28800" windowHeight="12225"/>
  </bookViews>
  <sheets>
    <sheet name="JULIO-31-2023" sheetId="11" r:id="rId1"/>
  </sheets>
  <definedNames>
    <definedName name="_xlnm._FilterDatabase" localSheetId="0" hidden="1">'JULIO-31-2023'!$A$1:$S$167</definedName>
    <definedName name="_xlnm.Print_Area" localSheetId="0">'JULIO-31-2023'!$A$1:$Q$168</definedName>
    <definedName name="_xlnm.Print_Titles" localSheetId="0">'JULIO-31-2023'!$1:$1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Single"/>
      </xcalcf:calcFeatures>
    </ext>
  </extLst>
</workbook>
</file>

<file path=xl/calcChain.xml><?xml version="1.0" encoding="utf-8"?>
<calcChain xmlns="http://schemas.openxmlformats.org/spreadsheetml/2006/main">
  <c r="J45" i="11" l="1"/>
  <c r="J47" i="11"/>
  <c r="J46" i="11"/>
  <c r="J100" i="11"/>
  <c r="J92" i="11"/>
  <c r="Q45" i="11"/>
  <c r="P45" i="11"/>
  <c r="N45" i="11"/>
  <c r="L45" i="11"/>
  <c r="J36" i="11"/>
  <c r="J147" i="11"/>
  <c r="O147" i="11"/>
  <c r="O49" i="11"/>
  <c r="M49" i="11"/>
  <c r="O50" i="11"/>
  <c r="M50" i="11"/>
  <c r="N147" i="11"/>
  <c r="N132" i="11"/>
  <c r="N160" i="11"/>
  <c r="M97" i="11"/>
  <c r="M96" i="11"/>
  <c r="M95" i="11"/>
  <c r="M105" i="11"/>
  <c r="M104" i="11"/>
  <c r="M103" i="11"/>
  <c r="Q96" i="11"/>
  <c r="Q95" i="11"/>
  <c r="P96" i="11"/>
  <c r="P95" i="11"/>
  <c r="J96" i="11"/>
  <c r="J95" i="11"/>
  <c r="L47" i="11"/>
  <c r="L92" i="11"/>
  <c r="L123" i="11"/>
  <c r="O97" i="11"/>
  <c r="P47" i="11"/>
  <c r="P92" i="11"/>
  <c r="P123" i="11"/>
  <c r="N111" i="11"/>
  <c r="O111" i="11"/>
  <c r="N96" i="11"/>
  <c r="O96" i="11"/>
  <c r="L96" i="11"/>
  <c r="L95" i="11"/>
  <c r="K96" i="11"/>
  <c r="K95" i="11"/>
  <c r="N47" i="11"/>
  <c r="N92" i="11"/>
  <c r="N26" i="11"/>
  <c r="N3" i="11"/>
  <c r="N33" i="11"/>
  <c r="N18" i="11"/>
  <c r="N4" i="11"/>
  <c r="N100" i="11"/>
  <c r="O100" i="11"/>
  <c r="N36" i="11"/>
  <c r="N90" i="11"/>
  <c r="Q147" i="11"/>
  <c r="P147" i="11"/>
  <c r="Q132" i="11"/>
  <c r="P132" i="11"/>
  <c r="P160" i="11"/>
  <c r="L132" i="11"/>
  <c r="L147" i="11"/>
  <c r="L160" i="11"/>
  <c r="N95" i="11"/>
  <c r="O95" i="11"/>
  <c r="J134" i="11"/>
  <c r="J162" i="11"/>
  <c r="K4" i="11"/>
  <c r="J4" i="11"/>
  <c r="O101" i="11"/>
  <c r="J91" i="11"/>
  <c r="Q47" i="11"/>
  <c r="Q92" i="11"/>
  <c r="Q123" i="11"/>
  <c r="K47" i="11"/>
  <c r="K92" i="11"/>
  <c r="K123" i="11"/>
  <c r="O76" i="11"/>
  <c r="M76" i="11"/>
  <c r="M47" i="11"/>
  <c r="M92" i="11"/>
  <c r="M123" i="11"/>
  <c r="Q36" i="11"/>
  <c r="Q90" i="11"/>
  <c r="Q93" i="11"/>
  <c r="P36" i="11"/>
  <c r="P90" i="11"/>
  <c r="L36" i="11"/>
  <c r="K36" i="11"/>
  <c r="O43" i="11"/>
  <c r="M43" i="11"/>
  <c r="J132" i="11"/>
  <c r="O148" i="11"/>
  <c r="M148" i="11"/>
  <c r="O158" i="11"/>
  <c r="M158" i="11"/>
  <c r="O146" i="11"/>
  <c r="M146" i="11"/>
  <c r="Q134" i="11"/>
  <c r="Q162" i="11"/>
  <c r="P134" i="11"/>
  <c r="P162" i="11"/>
  <c r="N134" i="11"/>
  <c r="N162" i="11"/>
  <c r="L134" i="11"/>
  <c r="L162" i="11"/>
  <c r="K134" i="11"/>
  <c r="K162" i="11"/>
  <c r="O140" i="11"/>
  <c r="M140" i="11"/>
  <c r="O42" i="11"/>
  <c r="O41" i="11"/>
  <c r="M42" i="11"/>
  <c r="M41" i="11"/>
  <c r="M44" i="11"/>
  <c r="O44" i="11"/>
  <c r="Q26" i="11"/>
  <c r="P26" i="11"/>
  <c r="L26" i="11"/>
  <c r="J26" i="11"/>
  <c r="J18" i="11"/>
  <c r="J3" i="11"/>
  <c r="J33" i="11"/>
  <c r="J34" i="11"/>
  <c r="L111" i="11"/>
  <c r="L109" i="11"/>
  <c r="J111" i="11"/>
  <c r="J109" i="11"/>
  <c r="J117" i="11"/>
  <c r="M89" i="11"/>
  <c r="M88" i="11"/>
  <c r="M87" i="11"/>
  <c r="M86" i="11"/>
  <c r="M85" i="11"/>
  <c r="M84" i="11"/>
  <c r="M83" i="11"/>
  <c r="M82" i="11"/>
  <c r="M81" i="11"/>
  <c r="M80" i="11"/>
  <c r="M79" i="11"/>
  <c r="M78" i="11"/>
  <c r="M77" i="11"/>
  <c r="M75" i="11"/>
  <c r="M46" i="11"/>
  <c r="M91" i="11"/>
  <c r="M122" i="11"/>
  <c r="M74" i="11"/>
  <c r="M73" i="11"/>
  <c r="M72" i="11"/>
  <c r="M71" i="11"/>
  <c r="M70" i="11"/>
  <c r="M69" i="11"/>
  <c r="M68" i="11"/>
  <c r="M67" i="11"/>
  <c r="M66" i="11"/>
  <c r="M65" i="11"/>
  <c r="M64" i="11"/>
  <c r="M63" i="11"/>
  <c r="M62" i="11"/>
  <c r="M61" i="11"/>
  <c r="M60" i="11"/>
  <c r="M59" i="11"/>
  <c r="M58" i="11"/>
  <c r="M57" i="11"/>
  <c r="M56" i="11"/>
  <c r="M55" i="11"/>
  <c r="M54" i="11"/>
  <c r="M53" i="11"/>
  <c r="M52" i="11"/>
  <c r="M51" i="11"/>
  <c r="M48" i="11"/>
  <c r="M40" i="11"/>
  <c r="M5" i="11"/>
  <c r="L4" i="11"/>
  <c r="M17" i="11"/>
  <c r="M16" i="11"/>
  <c r="M15" i="11"/>
  <c r="M14" i="11"/>
  <c r="M13" i="11"/>
  <c r="M12" i="11"/>
  <c r="M11" i="11"/>
  <c r="M10" i="11"/>
  <c r="M9" i="11"/>
  <c r="M8" i="11"/>
  <c r="M7" i="11"/>
  <c r="M6" i="11"/>
  <c r="O37" i="11"/>
  <c r="O40" i="11"/>
  <c r="M32" i="11"/>
  <c r="O89" i="11"/>
  <c r="O88" i="11"/>
  <c r="O87" i="11"/>
  <c r="O86" i="11"/>
  <c r="O85" i="11"/>
  <c r="O84" i="11"/>
  <c r="O83" i="11"/>
  <c r="O82" i="11"/>
  <c r="O81" i="11"/>
  <c r="O80" i="11"/>
  <c r="O79" i="11"/>
  <c r="O78" i="11"/>
  <c r="O77" i="11"/>
  <c r="O75" i="11"/>
  <c r="O74" i="11"/>
  <c r="O73" i="11"/>
  <c r="O72" i="11"/>
  <c r="O71" i="11"/>
  <c r="O70" i="11"/>
  <c r="O69" i="11"/>
  <c r="O68" i="11"/>
  <c r="O67" i="11"/>
  <c r="O66" i="11"/>
  <c r="O65" i="11"/>
  <c r="O64" i="11"/>
  <c r="O63" i="11"/>
  <c r="O62" i="11"/>
  <c r="O61" i="11"/>
  <c r="O60" i="11"/>
  <c r="O59" i="11"/>
  <c r="O58" i="11"/>
  <c r="O57" i="11"/>
  <c r="O56" i="11"/>
  <c r="O55" i="11"/>
  <c r="O54" i="11"/>
  <c r="O53" i="11"/>
  <c r="O52" i="11"/>
  <c r="O51" i="11"/>
  <c r="O48" i="11"/>
  <c r="O32" i="11"/>
  <c r="O31" i="11"/>
  <c r="O30" i="11"/>
  <c r="O29" i="11"/>
  <c r="O28" i="11"/>
  <c r="O27" i="11"/>
  <c r="O25" i="11"/>
  <c r="O24" i="11"/>
  <c r="O23" i="11"/>
  <c r="O22" i="11"/>
  <c r="O21" i="11"/>
  <c r="O20" i="11"/>
  <c r="O19" i="11"/>
  <c r="O17" i="11"/>
  <c r="O16" i="11"/>
  <c r="O15" i="11"/>
  <c r="O14" i="11"/>
  <c r="O13" i="11"/>
  <c r="O12" i="11"/>
  <c r="O11" i="11"/>
  <c r="O10" i="11"/>
  <c r="O9" i="11"/>
  <c r="O8" i="11"/>
  <c r="O7" i="11"/>
  <c r="O6" i="11"/>
  <c r="O5" i="11"/>
  <c r="M149" i="11"/>
  <c r="O149" i="11"/>
  <c r="M101" i="11"/>
  <c r="M102" i="11"/>
  <c r="L18" i="11"/>
  <c r="L46" i="11"/>
  <c r="L91" i="11"/>
  <c r="L122" i="11"/>
  <c r="K46" i="11"/>
  <c r="K91" i="11"/>
  <c r="K122" i="11"/>
  <c r="P128" i="11"/>
  <c r="P127" i="11"/>
  <c r="P126" i="11"/>
  <c r="P130" i="11"/>
  <c r="N128" i="11"/>
  <c r="N127" i="11"/>
  <c r="N126" i="11"/>
  <c r="L128" i="11"/>
  <c r="L127" i="11"/>
  <c r="L126" i="11"/>
  <c r="L130" i="11"/>
  <c r="J128" i="11"/>
  <c r="J127" i="11"/>
  <c r="O116" i="11"/>
  <c r="Q46" i="11"/>
  <c r="Q91" i="11"/>
  <c r="Q122" i="11"/>
  <c r="P46" i="11"/>
  <c r="P91" i="11"/>
  <c r="P122" i="11"/>
  <c r="N46" i="11"/>
  <c r="O46" i="11"/>
  <c r="O159" i="11"/>
  <c r="O157" i="11"/>
  <c r="O156" i="11"/>
  <c r="O155" i="11"/>
  <c r="O154" i="11"/>
  <c r="O153" i="11"/>
  <c r="O152" i="11"/>
  <c r="O151" i="11"/>
  <c r="O150" i="11"/>
  <c r="O145" i="11"/>
  <c r="O144" i="11"/>
  <c r="O143" i="11"/>
  <c r="O142" i="11"/>
  <c r="O141" i="11"/>
  <c r="O139" i="11"/>
  <c r="O138" i="11"/>
  <c r="O137" i="11"/>
  <c r="O136" i="11"/>
  <c r="O135" i="11"/>
  <c r="O113" i="11"/>
  <c r="O112" i="11"/>
  <c r="O102" i="11"/>
  <c r="Q104" i="11"/>
  <c r="Q103" i="11"/>
  <c r="P104" i="11"/>
  <c r="P103" i="11"/>
  <c r="N104" i="11"/>
  <c r="O104" i="11"/>
  <c r="L104" i="11"/>
  <c r="L103" i="11"/>
  <c r="K104" i="11"/>
  <c r="K103" i="11"/>
  <c r="K106" i="11"/>
  <c r="K107" i="11"/>
  <c r="J104" i="11"/>
  <c r="J103" i="11"/>
  <c r="J99" i="11"/>
  <c r="J133" i="11"/>
  <c r="J161" i="11"/>
  <c r="M159" i="11"/>
  <c r="Q111" i="11"/>
  <c r="Q117" i="11"/>
  <c r="O105" i="11"/>
  <c r="L100" i="11"/>
  <c r="L99" i="11"/>
  <c r="L98" i="11"/>
  <c r="K18" i="11"/>
  <c r="P18" i="11"/>
  <c r="Q18" i="11"/>
  <c r="M19" i="11"/>
  <c r="M20" i="11"/>
  <c r="M21" i="11"/>
  <c r="M22" i="11"/>
  <c r="M23" i="11"/>
  <c r="M18" i="11"/>
  <c r="M24" i="11"/>
  <c r="M25" i="11"/>
  <c r="M27" i="11"/>
  <c r="M28" i="11"/>
  <c r="M29" i="11"/>
  <c r="M30" i="11"/>
  <c r="M31" i="11"/>
  <c r="K111" i="11"/>
  <c r="K117" i="11"/>
  <c r="K100" i="11"/>
  <c r="P133" i="11"/>
  <c r="P161" i="11"/>
  <c r="K147" i="11"/>
  <c r="K133" i="11"/>
  <c r="K161" i="11"/>
  <c r="K132" i="11"/>
  <c r="K160" i="11"/>
  <c r="K163" i="11"/>
  <c r="K129" i="11"/>
  <c r="M129" i="11"/>
  <c r="M128" i="11"/>
  <c r="M127" i="11"/>
  <c r="M126" i="11"/>
  <c r="M130" i="11"/>
  <c r="K115" i="11"/>
  <c r="K114" i="11"/>
  <c r="K110" i="11"/>
  <c r="L133" i="11"/>
  <c r="L161" i="11"/>
  <c r="Q133" i="11"/>
  <c r="Q161" i="11"/>
  <c r="N133" i="11"/>
  <c r="Q128" i="11"/>
  <c r="Q127" i="11"/>
  <c r="Q126" i="11"/>
  <c r="Q130" i="11"/>
  <c r="M157" i="11"/>
  <c r="M156" i="11"/>
  <c r="M155" i="11"/>
  <c r="M154" i="11"/>
  <c r="M153" i="11"/>
  <c r="M150" i="11"/>
  <c r="M145" i="11"/>
  <c r="M143" i="11"/>
  <c r="M142" i="11"/>
  <c r="M141" i="11"/>
  <c r="M139" i="11"/>
  <c r="M138" i="11"/>
  <c r="M137" i="11"/>
  <c r="M135" i="11"/>
  <c r="M116" i="11"/>
  <c r="Q115" i="11"/>
  <c r="Q114" i="11"/>
  <c r="Q110" i="11"/>
  <c r="Q118" i="11"/>
  <c r="Q121" i="11"/>
  <c r="P115" i="11"/>
  <c r="P114" i="11"/>
  <c r="P110" i="11"/>
  <c r="P118" i="11"/>
  <c r="P121" i="11"/>
  <c r="N115" i="11"/>
  <c r="N114" i="11"/>
  <c r="O114" i="11"/>
  <c r="L115" i="11"/>
  <c r="L114" i="11"/>
  <c r="J115" i="11"/>
  <c r="J114" i="11"/>
  <c r="J110" i="11"/>
  <c r="J118" i="11"/>
  <c r="J121" i="11"/>
  <c r="P111" i="11"/>
  <c r="P117" i="11"/>
  <c r="Q100" i="11"/>
  <c r="Q99" i="11"/>
  <c r="Q98" i="11"/>
  <c r="P100" i="11"/>
  <c r="P99" i="11"/>
  <c r="P98" i="11"/>
  <c r="Q4" i="11"/>
  <c r="P4" i="11"/>
  <c r="M136" i="11"/>
  <c r="M144" i="11"/>
  <c r="M151" i="11"/>
  <c r="M152" i="11"/>
  <c r="M37" i="11"/>
  <c r="O38" i="11"/>
  <c r="M39" i="11"/>
  <c r="O39" i="11"/>
  <c r="M38" i="11"/>
  <c r="O115" i="11"/>
  <c r="N110" i="11"/>
  <c r="N118" i="11"/>
  <c r="K3" i="11"/>
  <c r="K33" i="11"/>
  <c r="O132" i="11"/>
  <c r="N91" i="11"/>
  <c r="N122" i="11"/>
  <c r="O129" i="11"/>
  <c r="N103" i="11"/>
  <c r="K128" i="11"/>
  <c r="K127" i="11"/>
  <c r="K126" i="11"/>
  <c r="K130" i="11"/>
  <c r="O103" i="11"/>
  <c r="L90" i="11"/>
  <c r="Q160" i="11"/>
  <c r="O45" i="11"/>
  <c r="J90" i="11"/>
  <c r="Q163" i="11"/>
  <c r="M134" i="11"/>
  <c r="M162" i="11"/>
  <c r="J160" i="11"/>
  <c r="J163" i="11"/>
  <c r="M133" i="11"/>
  <c r="M161" i="11"/>
  <c r="O133" i="11"/>
  <c r="M132" i="11"/>
  <c r="M147" i="11"/>
  <c r="P109" i="11"/>
  <c r="N117" i="11"/>
  <c r="L117" i="11"/>
  <c r="M111" i="11"/>
  <c r="M109" i="11"/>
  <c r="Q109" i="11"/>
  <c r="N109" i="11"/>
  <c r="M117" i="11"/>
  <c r="M119" i="11"/>
  <c r="N99" i="11"/>
  <c r="N98" i="11"/>
  <c r="N106" i="11"/>
  <c r="L106" i="11"/>
  <c r="L107" i="11"/>
  <c r="M100" i="11"/>
  <c r="M99" i="11"/>
  <c r="M98" i="11"/>
  <c r="O99" i="11"/>
  <c r="J93" i="11"/>
  <c r="J123" i="11"/>
  <c r="O47" i="11"/>
  <c r="M45" i="11"/>
  <c r="M90" i="11"/>
  <c r="O36" i="11"/>
  <c r="M36" i="11"/>
  <c r="Q3" i="11"/>
  <c r="Q33" i="11"/>
  <c r="Q34" i="11"/>
  <c r="P3" i="11"/>
  <c r="P33" i="11"/>
  <c r="P34" i="11"/>
  <c r="O26" i="11"/>
  <c r="L3" i="11"/>
  <c r="L33" i="11"/>
  <c r="L34" i="11"/>
  <c r="M26" i="11"/>
  <c r="O18" i="11"/>
  <c r="O3" i="11"/>
  <c r="M4" i="11"/>
  <c r="M3" i="11"/>
  <c r="M33" i="11"/>
  <c r="M34" i="11"/>
  <c r="O4" i="11"/>
  <c r="O127" i="11"/>
  <c r="J126" i="11"/>
  <c r="J130" i="11"/>
  <c r="N119" i="11"/>
  <c r="N121" i="11"/>
  <c r="O121" i="11"/>
  <c r="O118" i="11"/>
  <c r="L110" i="11"/>
  <c r="L118" i="11"/>
  <c r="L121" i="11"/>
  <c r="M114" i="11"/>
  <c r="M110" i="11"/>
  <c r="M118" i="11"/>
  <c r="M121" i="11"/>
  <c r="O92" i="11"/>
  <c r="N93" i="11"/>
  <c r="N123" i="11"/>
  <c r="O123" i="11"/>
  <c r="L163" i="11"/>
  <c r="Q119" i="11"/>
  <c r="Q106" i="11"/>
  <c r="Q107" i="11"/>
  <c r="P163" i="11"/>
  <c r="P119" i="11"/>
  <c r="M106" i="11"/>
  <c r="M107" i="11"/>
  <c r="P106" i="11"/>
  <c r="P107" i="11"/>
  <c r="N34" i="11"/>
  <c r="O33" i="11"/>
  <c r="O34" i="11"/>
  <c r="N120" i="11"/>
  <c r="L120" i="11"/>
  <c r="L124" i="11"/>
  <c r="J122" i="11"/>
  <c r="O122" i="11"/>
  <c r="O91" i="11"/>
  <c r="N107" i="11"/>
  <c r="O126" i="11"/>
  <c r="N130" i="11"/>
  <c r="O130" i="11"/>
  <c r="J119" i="11"/>
  <c r="O117" i="11"/>
  <c r="P93" i="11"/>
  <c r="K34" i="11"/>
  <c r="J106" i="11"/>
  <c r="J107" i="11"/>
  <c r="O162" i="11"/>
  <c r="N163" i="11"/>
  <c r="O160" i="11"/>
  <c r="M115" i="11"/>
  <c r="L93" i="11"/>
  <c r="O128" i="11"/>
  <c r="O134" i="11"/>
  <c r="N161" i="11"/>
  <c r="O161" i="11"/>
  <c r="O110" i="11"/>
  <c r="J98" i="11"/>
  <c r="O98" i="11"/>
  <c r="K109" i="11"/>
  <c r="O109" i="11"/>
  <c r="K118" i="11"/>
  <c r="K90" i="11"/>
  <c r="M160" i="11"/>
  <c r="M163" i="11"/>
  <c r="O106" i="11"/>
  <c r="P120" i="11"/>
  <c r="P124" i="11"/>
  <c r="P164" i="11"/>
  <c r="O107" i="11"/>
  <c r="L164" i="11"/>
  <c r="N124" i="11"/>
  <c r="N164" i="11"/>
  <c r="O163" i="11"/>
  <c r="K119" i="11"/>
  <c r="O119" i="11"/>
  <c r="K121" i="11"/>
  <c r="M93" i="11"/>
  <c r="M120" i="11"/>
  <c r="M124" i="11"/>
  <c r="M164" i="11"/>
  <c r="Q120" i="11"/>
  <c r="Q124" i="11"/>
  <c r="Q164" i="11"/>
  <c r="L119" i="11"/>
  <c r="J120" i="11"/>
  <c r="J124" i="11"/>
  <c r="J164" i="11"/>
  <c r="K93" i="11"/>
  <c r="O93" i="11"/>
  <c r="O90" i="11"/>
  <c r="K120" i="11"/>
  <c r="K124" i="11"/>
  <c r="K164" i="11"/>
  <c r="O164" i="11"/>
  <c r="O124" i="11"/>
  <c r="O120" i="11"/>
</calcChain>
</file>

<file path=xl/sharedStrings.xml><?xml version="1.0" encoding="utf-8"?>
<sst xmlns="http://schemas.openxmlformats.org/spreadsheetml/2006/main" count="1101" uniqueCount="196">
  <si>
    <t/>
  </si>
  <si>
    <t>CONCEPTO</t>
  </si>
  <si>
    <t>FUENTE</t>
  </si>
  <si>
    <t>REC.</t>
  </si>
  <si>
    <t>A</t>
  </si>
  <si>
    <t>FUNCIONAMIENTO</t>
  </si>
  <si>
    <t>Nación</t>
  </si>
  <si>
    <t>10</t>
  </si>
  <si>
    <t>11</t>
  </si>
  <si>
    <t>Propios</t>
  </si>
  <si>
    <t>20</t>
  </si>
  <si>
    <t>GASTOS DE PERSONAL</t>
  </si>
  <si>
    <t>AUXILIO DE TRANSPORTE</t>
  </si>
  <si>
    <t>PRIMA DE SERVICIO</t>
  </si>
  <si>
    <t>PRIMA DE VACACIONES</t>
  </si>
  <si>
    <t>PRIMA DE NAVIDAD</t>
  </si>
  <si>
    <t>APORTES AL ICBF</t>
  </si>
  <si>
    <t>APORTES AL SENA</t>
  </si>
  <si>
    <t>TRANSFERENCIAS CORRIENTES</t>
  </si>
  <si>
    <t>C</t>
  </si>
  <si>
    <t>INVERSION</t>
  </si>
  <si>
    <t>CDP</t>
  </si>
  <si>
    <t>APROPIACION
DISPONIBLE</t>
  </si>
  <si>
    <t xml:space="preserve">COMPROMISO </t>
  </si>
  <si>
    <t xml:space="preserve">OBLIGACIONES </t>
  </si>
  <si>
    <t>RUBRO</t>
  </si>
  <si>
    <t>% EJE</t>
  </si>
  <si>
    <t>TOTAL GASTOS DE PERSONAL</t>
  </si>
  <si>
    <t>PAGOS</t>
  </si>
  <si>
    <t>TOTAL TRANSFERENCIAS</t>
  </si>
  <si>
    <t>TOTAL FUNCIONAMIENTO</t>
  </si>
  <si>
    <t>TOTAL INVERSIÓN</t>
  </si>
  <si>
    <t>TOTAL INSTITUTO</t>
  </si>
  <si>
    <t>C - INVERSIÓN</t>
  </si>
  <si>
    <t>Fuente:  Grupo Nacional de Gestión Presupuestal-SIIF</t>
  </si>
  <si>
    <t>APROPIACION VIGENTE</t>
  </si>
  <si>
    <t>APROP. BLOQUEADA</t>
  </si>
  <si>
    <t>01</t>
  </si>
  <si>
    <t>001</t>
  </si>
  <si>
    <t>SUELDO BÁSICO</t>
  </si>
  <si>
    <t>002</t>
  </si>
  <si>
    <t>SALARIO</t>
  </si>
  <si>
    <t>003</t>
  </si>
  <si>
    <t>004</t>
  </si>
  <si>
    <t>SUBSIDIO DE ALIMENTACIÓN</t>
  </si>
  <si>
    <t>005</t>
  </si>
  <si>
    <t>006</t>
  </si>
  <si>
    <t>007</t>
  </si>
  <si>
    <t>008</t>
  </si>
  <si>
    <t>009</t>
  </si>
  <si>
    <t>010</t>
  </si>
  <si>
    <t>011</t>
  </si>
  <si>
    <t>017</t>
  </si>
  <si>
    <t>02</t>
  </si>
  <si>
    <t>03</t>
  </si>
  <si>
    <t>016</t>
  </si>
  <si>
    <t>030</t>
  </si>
  <si>
    <t>GASTOS DE REPRESENTACIÓN</t>
  </si>
  <si>
    <t>PRIMA TÉCNICA SALARIAL</t>
  </si>
  <si>
    <t>BONIFICACIÓN POR SERVICIOS PRESTADOS</t>
  </si>
  <si>
    <t>HORAS EXTRAS, DOMINICALES, FESTIVOS Y RECARGOS</t>
  </si>
  <si>
    <t>AUXILIO ESPECIAL DE TRANSPORTE</t>
  </si>
  <si>
    <t>BONIFICACIÓN POR COMPENSACIÓN</t>
  </si>
  <si>
    <t>PRIMA DE PRODUCTIVIDAD</t>
  </si>
  <si>
    <t>PENSIONES</t>
  </si>
  <si>
    <t>SALUD</t>
  </si>
  <si>
    <t>CAJAS DE COMPENSACIÓN FAMILIAR</t>
  </si>
  <si>
    <t>APORTES GENERALES AL SISTEMA DE RIESGOS LABORALES</t>
  </si>
  <si>
    <t>INDEMNIZACIÓN POR VACACIONES</t>
  </si>
  <si>
    <t>BONIFICACIÓN ESPECIAL DE RECREACIÓN</t>
  </si>
  <si>
    <t>PRIMA TÉCNICA NO SALARIAL</t>
  </si>
  <si>
    <t>PRIMA DE COORDINACIÓN</t>
  </si>
  <si>
    <t>BONIFICACIÓN DE DIRECCIÓN</t>
  </si>
  <si>
    <t>PLANTA DE PERSONAL PERMANENTE</t>
  </si>
  <si>
    <t>CONTRIBUCIONES INHERENTES A LA NÓMINA</t>
  </si>
  <si>
    <t>REMUNERACIONES NO CONSTITUTIVAS DE FACTOR SALARIAL</t>
  </si>
  <si>
    <t>04</t>
  </si>
  <si>
    <t>012</t>
  </si>
  <si>
    <t>08</t>
  </si>
  <si>
    <t>VIÁTICOS DE LOS FUNCIONARIOS EN COMISIÓN</t>
  </si>
  <si>
    <t>INCAPACIDADES (NO DE PENSIONES)</t>
  </si>
  <si>
    <t>LICENCIAS DE MATERNIDAD Y PATERNIDAD (NO DE PENSIONES)</t>
  </si>
  <si>
    <t>IMPUESTO PREDIAL Y SOBRETASA AMBIENTAL</t>
  </si>
  <si>
    <t>IMPUESTO SOBRE VEHÍCULOS AUTOMOTORES</t>
  </si>
  <si>
    <t xml:space="preserve">ADQUISICION DE BIENES Y SERVICIOS </t>
  </si>
  <si>
    <t>ADQUISICION DE ACTIVOS NO FINANCIEROS</t>
  </si>
  <si>
    <t>ADQUISICIONES DIFERENTES DE ACTIVOS</t>
  </si>
  <si>
    <t>TOTAL ADQUISICION DE BIENES Y SERVICIOS</t>
  </si>
  <si>
    <t>INCAPACIDADES Y LICENCIAS DE MATERNIDAD (NO DE PENSIONES)</t>
  </si>
  <si>
    <t>SENTENCIAS</t>
  </si>
  <si>
    <t>IMPUESTOS</t>
  </si>
  <si>
    <t>CUOTA DE FISCALIZACIÓN Y AUDITAJE</t>
  </si>
  <si>
    <t>GASTOS  POR  TRIBUTOS MULTAS SANCIONES E INTERESES DE MORA</t>
  </si>
  <si>
    <t>SENTENCIAS Y CONCILIACIONES</t>
  </si>
  <si>
    <t>A03-TRANSFERENCIAS CORRIENTES</t>
  </si>
  <si>
    <t>A01- GASTOS DE PERSONAL</t>
  </si>
  <si>
    <t>A ORGANOS DEL PGN</t>
  </si>
  <si>
    <t>2901</t>
  </si>
  <si>
    <t>0800</t>
  </si>
  <si>
    <t>9</t>
  </si>
  <si>
    <t>12</t>
  </si>
  <si>
    <t>13</t>
  </si>
  <si>
    <t>14</t>
  </si>
  <si>
    <t>15</t>
  </si>
  <si>
    <t>2999</t>
  </si>
  <si>
    <t>16</t>
  </si>
  <si>
    <t>17</t>
  </si>
  <si>
    <t>18</t>
  </si>
  <si>
    <t>19</t>
  </si>
  <si>
    <t>22</t>
  </si>
  <si>
    <t>23</t>
  </si>
  <si>
    <t>FORTALECIMIENTO DE LA CAPACIDAD Y CALIDAD CIENTÍFICA DE LOS ENSAYOS REALIZADOS EN LOS LABORATORIOS FORENSES  NACIONAL</t>
  </si>
  <si>
    <t>FORTALECIMIENTO DEL SISTEMA DE CERTIFICACIÓN DE PERITOS FORENSES A NIVEL  NACIONAL</t>
  </si>
  <si>
    <t>MEJORAMIENTO DE LA CAPACIDAD EN EL DESARROLLO DE LA BÚSQUEDA E IDENTIFICACIÓN DE PERSONAS DESAPARECIDAS, ENFOQUE DIFERENCIAL Y ATENCIÓN PSICOSOCIAL A VÍCTIMAS EN EL NIVEL  NACIONAL</t>
  </si>
  <si>
    <t>MEJORAMIENTO DE LA CAPACIDAD DE ANÁLISIS EN PRUEBAS DE ADN A NIVEL  NACIONAL</t>
  </si>
  <si>
    <t>FORTALECIMIENTO DE PROCEDIMIENTOS EN LA INVESTIGACIÓN MÉDICO LEGAL DE VIOLACIÓN DE LOS DERECHOS HUMANOS Y EL DERECHO INTERNACIONAL HUMANITARIO A NIVEL  NACIONAL</t>
  </si>
  <si>
    <t>MEJORAMIENTO DE LOS PROCEDIMIENTOS Y DE LA CAPACIDAD DE RESPUESTA EN LOS SERVICIOS DE PATOLOGÍA FORENSE A NIVEL  NACIONAL</t>
  </si>
  <si>
    <t>FORTALECIMIENTO DEL CONOCIMIENTO CIENTÍFICO FORENSE EN EL INSTITUTO NACIONAL DE MEDICINA LEGAL Y CIENCIAS FORENSES  NACIONAL</t>
  </si>
  <si>
    <t>CONSOLIDACIÓN DEL SISTEMA DE GESTIÓN DOCUMENTAL DEL INSTITUTO NACIONAL DE MEDICINA LEGAL Y CIENCIAS FORENSES  NACIONAL</t>
  </si>
  <si>
    <t>FORTALECIMIENTO Y SOSTENIBILIDAD DE LA ARQUITECTURA DE TECNOLOGÍAS DE INFORMACIÓN DEL INSTITUTO BASADOS EN LA POLÍTICA DE GOBIERNO DIGITAL NACIONAL  NACIONAL</t>
  </si>
  <si>
    <t>ASISTENCIA TÉCNICA EN EQUIPOS DE ALTA TECNOLOGÍA Y MODERNIZACIÓN DE EQUIPOS ELECTROMECÁNICOS DE LAS ÁREAS FORENSES  NACIONAL</t>
  </si>
  <si>
    <t>FORTALECIMIENTO DEL SISTEMA DE ATENCIÓN AL CIUDADANO DEL INSTITUTO NACIONAL DE MEDICINA LEGAL Y CIENCIAS FORENSES   NACIONAL</t>
  </si>
  <si>
    <t>FORTALECIMIENTO DE LA PLANEACIÓN ESTRATÉGICA Y DEL SISTEMA INTEGRADO DE GESTIÓN EN EL INSTITUTO NACIONAL DE MEDICINA LEGAL Y CIENCIAS FORENSES  NACIONAL</t>
  </si>
  <si>
    <t>REHABILITACIÓN ESTRUCTURAL SEDE CENTRAL  BOGOTÁ</t>
  </si>
  <si>
    <t>MEJORAMIENTO DEL PARQUE AUTOMOTOR DEL INSTITUTO NACIONAL DE MEDICINA LEGAL Y CIENCIAS FORENSES A NIVEL  NACIONAL</t>
  </si>
  <si>
    <t>MEJORAMIENTO Y MANTENIMIENTO DE EDIFICIOS SEDES DEL INSTITUTO NACIONAL DE MEDICINA LEGAL Y CIENCIAS FORENSES  NACIONAL</t>
  </si>
  <si>
    <t>DESARROLLO DE LA GESTIÓN AMBIENTAL INTEGRAL EN LAS SEDES DEL INSTITUTO NACIONAL DE MEDICINA LEGAL Y CIENCIAS FORENSES  NACIONAL</t>
  </si>
  <si>
    <t>EFECTIVIDAD DE LA INVESTIGACION PENAL Y TECNICO CIENTIFICA</t>
  </si>
  <si>
    <t>FORTALECIMIENTO DE LA GESTION Y DIRECCION  DEL SECTOR  FISCALIA</t>
  </si>
  <si>
    <t>GASTOS POR TRIBUTOS MULTAS, SANCIONES E INTERESES DE MORA</t>
  </si>
  <si>
    <t xml:space="preserve"> A08-GASTOS POR TRIBUTOS , MULTAS SANCIONES E INTERESES DE MORA</t>
  </si>
  <si>
    <t xml:space="preserve">A02-ADQUISICION DE BIENES Y SERVICIOS </t>
  </si>
  <si>
    <t>A ENTIDADES DE GOBIERNO</t>
  </si>
  <si>
    <t>PRESTACIONES SOCIALES RELACIONADAS CON EL EMPLEO</t>
  </si>
  <si>
    <t>TOTAL GASTOS POR TRIBUTOS MULTAS SANCIONES E INTERESES DE MORA</t>
  </si>
  <si>
    <t xml:space="preserve">AUXILIO DE CESANTÍAS </t>
  </si>
  <si>
    <t>CONSTRUCCIÓN Y DOTACIÓN SEDE MEDICINA LEGAL REGIONAL ORIENTE  SOACHA</t>
  </si>
  <si>
    <t>MAQUINARIA PARA USO GENERAL</t>
  </si>
  <si>
    <t>MAQUINARIA PARA USOS ESPECIALES</t>
  </si>
  <si>
    <t>PRODUCTOS DE LA MOLINERIA, ALMIDONES Y PRODUCTOS DERIVADOS DEL ALMIDON: OTROS PRODUCTOS ALIMENTICIOS</t>
  </si>
  <si>
    <t>DOTACIÓN (PRENDAS DE VESTIR Y CALZADO)</t>
  </si>
  <si>
    <t>PRODUCTOS DE MADERA, CORCHO, CESTERÍA Y ESPARTERÍA</t>
  </si>
  <si>
    <t>PASTA O PULPA, PAPEL Y PRODUCTOS DE PAPEL; IMPRESOS Y ARTÍCULOS RELACIONADOS</t>
  </si>
  <si>
    <t>PRODUCTOS DE HORNOS DE COQUE; PRODUCTOS DE REFINACIÓN DE PETRÓLEO Y COMBUSTIBLE NUCLEAR</t>
  </si>
  <si>
    <t>QUÍMICOS BÁSICOS</t>
  </si>
  <si>
    <t>OTROS PRODUCTOS QUÍMICOS; FIBRAS ARTIFICIALES (O FIBRAS INDUSTRIALES HECHAS POR EL HOMBRE)</t>
  </si>
  <si>
    <t>PRODUCTOS DE CAUCHO Y PLÁSTICO</t>
  </si>
  <si>
    <t>VIDRIO Y PRODUCTOS DE VIDRIO Y OTROS PRODUCTOS NO METÁLICOS N.C.P.</t>
  </si>
  <si>
    <t>OTROS BIENES TRANSPORTABLES N.C.P.</t>
  </si>
  <si>
    <t>METALES BÁSICOS</t>
  </si>
  <si>
    <t>PRODUCTOS METÁLICOS ELABORADOS (EXCEPTO MAQUINARIA Y EQUIPO)</t>
  </si>
  <si>
    <t>MAQUINARIA DE OFICINA, CONTABILIDAD E INFORMÁTICA</t>
  </si>
  <si>
    <t>MAQUINARIA Y APARATOS ELÉCTRICOS</t>
  </si>
  <si>
    <t>EQUIPO Y APARATOS DE RADIO, TELEVISIÓN Y COMUNICACIONES</t>
  </si>
  <si>
    <t>APARATOS MEDICOS, INSTRUMENTOS OPTICOS Y DE PRECISION, RELOJES</t>
  </si>
  <si>
    <t>SERVICIOS DE CONSTRUCCIÓN</t>
  </si>
  <si>
    <t>SERVICIOS DE TRANSPORTE DE PASAJEROS</t>
  </si>
  <si>
    <t>SERVICIOS DE TRANSPORTE DE CARGA</t>
  </si>
  <si>
    <t>SERVICIOS POSTALES Y DE MENSAJERÍA</t>
  </si>
  <si>
    <t>SERVICIOS DE DISTRIBUCIÓN DE ELECTRICIDAD, GAS Y AGUA (POR CUENTA PROPIA)</t>
  </si>
  <si>
    <t>SERVICIOS FINANCIEROS Y SERVICIOS CONEXOS</t>
  </si>
  <si>
    <t>SERVICIOS INMOBILIARIOS</t>
  </si>
  <si>
    <t>SERVICIOS JURÍDICOS Y CONTABLES</t>
  </si>
  <si>
    <t>OTROS SERVICIOS PROFESIONALES, CIENTÍFICOS Y TÉCNICOS</t>
  </si>
  <si>
    <t>SERVICIOS DE TELECOMUNICACIONES, TRANSMISIÓN Y SUMINISTRO DE INFORMACIÓN</t>
  </si>
  <si>
    <t>SERVICIOS DE SOPORTE</t>
  </si>
  <si>
    <t>SERVICIOS DE MANTENIMIENTO, REPARACIÓN E INSTALACIÓN (EXCEPTO SERVICIOS DE CONSTRUCCIÓN)</t>
  </si>
  <si>
    <t>OTROS SERVICIOS DE FABRICACIÓN; SERVICIOS DE EDICIÓN, IMPRESIÓN Y REPRODUCCIÓN; SERVICIOS DE RECUPERACIÓN DE MATERIALES</t>
  </si>
  <si>
    <t>SERVICIOS PARA EL CUIDADO DE LA SALUD HUMANA Y SERVICIOS SOCIALES</t>
  </si>
  <si>
    <t>SERVICIOS DE ALCANTARILLADO, RECOLECCIÓN, TRATAMIENTO Y DISPOSICIÓN DE DESECHOS Y OTROS SERVICIOS DE SANEAMIENTO AMBIENTAL</t>
  </si>
  <si>
    <t>SERVICIOS DE ESPARCIMIENTO, CULTURALES Y DEPORTIVOS</t>
  </si>
  <si>
    <t>CONTRIBUCIONES</t>
  </si>
  <si>
    <t>SERVICIOS DE FABRICACIÓN DE INSUMOS FÍSICOS QUE SON PROPIEDAD DE OTROS</t>
  </si>
  <si>
    <t>VACACIONES</t>
  </si>
  <si>
    <t>B</t>
  </si>
  <si>
    <t xml:space="preserve">SERVICIO DE LA DEUDA PUBLICA INTERNA </t>
  </si>
  <si>
    <t>FONDO DE CONTINGENCIAS</t>
  </si>
  <si>
    <t>APORTE AL FONDO DE CONTINGENCIAS</t>
  </si>
  <si>
    <t>PRESTACIONES PARA CUBRIR RIESGOS SOCIALES</t>
  </si>
  <si>
    <t>B- SERVICIO DE LA DEUDA PUBLICA</t>
  </si>
  <si>
    <t>TOTAL SERVICIO DE LA DEUDA PUBLICA</t>
  </si>
  <si>
    <t>ARTÍCULOS TEXTILES (EXCEPTO PRENDAS DE VESTIR)</t>
  </si>
  <si>
    <t>MUEBLES, INSTRUMENTOS MUSICALES, ARTÍCULOS DE DEPORTE Y ANTIGÜEDADES</t>
  </si>
  <si>
    <t>HILADOS E HILOS; TEJIDOS DE FIBRAS TEXTILES INCLUSO AFELPADOS</t>
  </si>
  <si>
    <t>APARATOS MÉDICOS, INSTRUMENTOS ÓPTICOS Y DE PRECISIÓN, RELOJES</t>
  </si>
  <si>
    <t>FORTALECIMIENTO DEL INSTITUTO NACIONAL DE MEDICINA LEGAL Y CIENCIAS FORENSES EN ATENCIÓN A LOS RETOS DEL POSCONFLICTO A NIVEL  NACIONAL</t>
  </si>
  <si>
    <t>RECONSTRUCCIÓN Y DOTACIÓN SEDE MEDICINA LEGAL REGIONAL NOR ORIENTE  CÚCUTA</t>
  </si>
  <si>
    <t>CONSTRUCCIÓN Y DOTACIÓN SEDE MEDICINA LEGAL SECCIONAL QUIBDO</t>
  </si>
  <si>
    <t>EQUIPO DE TRANSPORTE</t>
  </si>
  <si>
    <t>EFECTIVIDAD DE LA INVESTIGACION PEANAL Y TECNICO CIENTIFICA</t>
  </si>
  <si>
    <t>OTRAS TRANSFERENCIAS - PREVIO CONCEPTO DGPPN</t>
  </si>
  <si>
    <t xml:space="preserve">PIEDRA, ARENA Y ARCILLA </t>
  </si>
  <si>
    <t xml:space="preserve">Reviso:  Cesar Augusto Acuña Reyes-Coordinador- Grupo Nacional de Gestión Presupuestal </t>
  </si>
  <si>
    <t>OTROS MINERALES</t>
  </si>
  <si>
    <t>Elaboro: Martha C. Florez Giraldo. - Grupo Nacional de Gestión Presupuestal</t>
  </si>
  <si>
    <t>Fecha: Agosto 03-2023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</si>
</sst>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71" formatCode="_(* #,##0.00_);_(* \(#,##0.00\);_(* &quot;-&quot;??_);_(@_)"/>
    <numFmt numFmtId="172" formatCode="_ * #,##0_ ;_ * \-#,##0_ ;_ * &quot;-&quot;??_ ;_ @_ "/>
  </numFmts>
  <fonts count="23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8"/>
      <name val="Arial Narrow"/>
      <family val="2"/>
    </font>
    <font>
      <sz val="8"/>
      <name val="Calibri"/>
      <family val="2"/>
    </font>
    <font>
      <sz val="7"/>
      <name val="Arial"/>
      <family val="2"/>
    </font>
    <font>
      <b/>
      <sz val="6"/>
      <name val="Arial Narrow"/>
      <family val="2"/>
    </font>
    <font>
      <sz val="6"/>
      <name val="Arial Narrow"/>
      <family val="2"/>
    </font>
    <font>
      <b/>
      <sz val="8"/>
      <name val="Arial Narrow"/>
      <family val="2"/>
    </font>
    <font>
      <b/>
      <sz val="7"/>
      <name val="Arial Narrow"/>
      <family val="2"/>
    </font>
    <font>
      <sz val="5"/>
      <name val="Arial Narrow"/>
      <family val="2"/>
    </font>
    <font>
      <b/>
      <sz val="5"/>
      <name val="Arial Narrow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rgb="FF003366"/>
      <name val="Arial Narrow"/>
      <family val="2"/>
    </font>
    <font>
      <sz val="6"/>
      <color rgb="FF000000"/>
      <name val="Arial Narrow"/>
      <family val="2"/>
    </font>
    <font>
      <sz val="5"/>
      <color rgb="FF000000"/>
      <name val="Arial Narrow"/>
      <family val="2"/>
    </font>
    <font>
      <b/>
      <sz val="6"/>
      <color rgb="FF000000"/>
      <name val="Arial Narrow"/>
      <family val="2"/>
    </font>
    <font>
      <b/>
      <sz val="5"/>
      <color rgb="FF000000"/>
      <name val="Arial Narrow"/>
      <family val="2"/>
    </font>
    <font>
      <sz val="7"/>
      <color rgb="FFFF0000"/>
      <name val="Arial"/>
      <family val="2"/>
    </font>
    <font>
      <b/>
      <sz val="8"/>
      <color rgb="FF000000"/>
      <name val="Times New Roman"/>
      <family val="1"/>
    </font>
    <font>
      <b/>
      <sz val="7"/>
      <color rgb="FF003366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ck">
        <color indexed="8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8"/>
      </bottom>
      <diagonal/>
    </border>
    <border>
      <left/>
      <right/>
      <top style="medium">
        <color indexed="64"/>
      </top>
      <bottom style="thick">
        <color indexed="8"/>
      </bottom>
      <diagonal/>
    </border>
    <border>
      <left/>
      <right style="medium">
        <color indexed="8"/>
      </right>
      <top style="medium">
        <color indexed="64"/>
      </top>
      <bottom style="thick">
        <color indexed="8"/>
      </bottom>
      <diagonal/>
    </border>
  </borders>
  <cellStyleXfs count="5">
    <xf numFmtId="0" fontId="0" fillId="0" borderId="0"/>
    <xf numFmtId="171" fontId="13" fillId="0" borderId="0" applyFont="0" applyFill="0" applyBorder="0" applyAlignment="0" applyProtection="0"/>
    <xf numFmtId="0" fontId="3" fillId="0" borderId="0"/>
    <xf numFmtId="0" fontId="3" fillId="0" borderId="0"/>
    <xf numFmtId="9" fontId="14" fillId="0" borderId="0" applyFont="0" applyFill="0" applyBorder="0" applyAlignment="0" applyProtection="0"/>
  </cellStyleXfs>
  <cellXfs count="118">
    <xf numFmtId="0" fontId="0" fillId="0" borderId="0" xfId="0"/>
    <xf numFmtId="0" fontId="1" fillId="0" borderId="0" xfId="0" applyFont="1" applyFill="1" applyBorder="1"/>
    <xf numFmtId="171" fontId="1" fillId="0" borderId="0" xfId="1" applyFont="1" applyFill="1" applyBorder="1"/>
    <xf numFmtId="171" fontId="15" fillId="3" borderId="1" xfId="1" applyFont="1" applyFill="1" applyBorder="1" applyAlignment="1">
      <alignment horizontal="right" vertical="center" wrapText="1" readingOrder="1"/>
    </xf>
    <xf numFmtId="0" fontId="4" fillId="0" borderId="0" xfId="0" applyFont="1" applyFill="1" applyBorder="1"/>
    <xf numFmtId="0" fontId="5" fillId="0" borderId="0" xfId="0" applyFont="1" applyFill="1" applyBorder="1"/>
    <xf numFmtId="0" fontId="1" fillId="4" borderId="0" xfId="0" applyFont="1" applyFill="1" applyBorder="1"/>
    <xf numFmtId="0" fontId="16" fillId="4" borderId="1" xfId="0" applyNumberFormat="1" applyFont="1" applyFill="1" applyBorder="1" applyAlignment="1">
      <alignment horizontal="center" vertical="center" wrapText="1" readingOrder="1"/>
    </xf>
    <xf numFmtId="0" fontId="17" fillId="4" borderId="1" xfId="0" applyNumberFormat="1" applyFont="1" applyFill="1" applyBorder="1" applyAlignment="1">
      <alignment horizontal="center" vertical="center" wrapText="1" readingOrder="1"/>
    </xf>
    <xf numFmtId="171" fontId="16" fillId="4" borderId="1" xfId="1" applyFont="1" applyFill="1" applyBorder="1" applyAlignment="1">
      <alignment horizontal="right" vertical="center" wrapText="1" readingOrder="1"/>
    </xf>
    <xf numFmtId="171" fontId="16" fillId="4" borderId="2" xfId="1" applyFont="1" applyFill="1" applyBorder="1" applyAlignment="1">
      <alignment horizontal="right" vertical="center" wrapText="1" readingOrder="1"/>
    </xf>
    <xf numFmtId="0" fontId="18" fillId="4" borderId="3" xfId="0" applyNumberFormat="1" applyFont="1" applyFill="1" applyBorder="1" applyAlignment="1">
      <alignment horizontal="center" vertical="center" wrapText="1" readingOrder="1"/>
    </xf>
    <xf numFmtId="0" fontId="18" fillId="4" borderId="1" xfId="0" applyNumberFormat="1" applyFont="1" applyFill="1" applyBorder="1" applyAlignment="1">
      <alignment horizontal="center" vertical="center" wrapText="1" readingOrder="1"/>
    </xf>
    <xf numFmtId="0" fontId="18" fillId="4" borderId="1" xfId="0" applyNumberFormat="1" applyFont="1" applyFill="1" applyBorder="1" applyAlignment="1">
      <alignment vertical="center" wrapText="1" readingOrder="1"/>
    </xf>
    <xf numFmtId="0" fontId="19" fillId="4" borderId="1" xfId="0" applyNumberFormat="1" applyFont="1" applyFill="1" applyBorder="1" applyAlignment="1">
      <alignment horizontal="center" vertical="center" wrapText="1" readingOrder="1"/>
    </xf>
    <xf numFmtId="171" fontId="18" fillId="4" borderId="1" xfId="1" applyFont="1" applyFill="1" applyBorder="1" applyAlignment="1">
      <alignment horizontal="right" vertical="center" wrapText="1" readingOrder="1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center" vertical="top"/>
    </xf>
    <xf numFmtId="172" fontId="6" fillId="0" borderId="0" xfId="1" applyNumberFormat="1" applyFont="1" applyAlignment="1">
      <alignment vertical="top"/>
    </xf>
    <xf numFmtId="171" fontId="6" fillId="0" borderId="0" xfId="1" applyFont="1" applyAlignment="1">
      <alignment horizontal="center" vertical="top"/>
    </xf>
    <xf numFmtId="171" fontId="6" fillId="0" borderId="0" xfId="1" applyFont="1" applyAlignment="1">
      <alignment vertical="top" wrapText="1"/>
    </xf>
    <xf numFmtId="171" fontId="6" fillId="0" borderId="0" xfId="1" applyFont="1" applyAlignment="1">
      <alignment vertical="top"/>
    </xf>
    <xf numFmtId="171" fontId="18" fillId="4" borderId="2" xfId="1" applyFont="1" applyFill="1" applyBorder="1" applyAlignment="1">
      <alignment horizontal="right" vertical="center" wrapText="1" readingOrder="1"/>
    </xf>
    <xf numFmtId="0" fontId="16" fillId="4" borderId="1" xfId="0" applyNumberFormat="1" applyFont="1" applyFill="1" applyBorder="1" applyAlignment="1">
      <alignment vertical="center" wrapText="1" readingOrder="1"/>
    </xf>
    <xf numFmtId="0" fontId="16" fillId="4" borderId="3" xfId="0" applyNumberFormat="1" applyFont="1" applyFill="1" applyBorder="1" applyAlignment="1">
      <alignment horizontal="center" vertical="center" wrapText="1" readingOrder="1"/>
    </xf>
    <xf numFmtId="171" fontId="7" fillId="4" borderId="1" xfId="1" applyFont="1" applyFill="1" applyBorder="1" applyAlignment="1">
      <alignment horizontal="right" vertical="center" wrapText="1" readingOrder="1"/>
    </xf>
    <xf numFmtId="10" fontId="16" fillId="4" borderId="1" xfId="4" applyNumberFormat="1" applyFont="1" applyFill="1" applyBorder="1" applyAlignment="1">
      <alignment horizontal="right" vertical="center" wrapText="1" readingOrder="1"/>
    </xf>
    <xf numFmtId="10" fontId="18" fillId="4" borderId="1" xfId="4" applyNumberFormat="1" applyFont="1" applyFill="1" applyBorder="1" applyAlignment="1">
      <alignment horizontal="right" vertical="center" wrapText="1" readingOrder="1"/>
    </xf>
    <xf numFmtId="10" fontId="15" fillId="3" borderId="1" xfId="4" applyNumberFormat="1" applyFont="1" applyFill="1" applyBorder="1" applyAlignment="1">
      <alignment horizontal="right" vertical="center" wrapText="1" readingOrder="1"/>
    </xf>
    <xf numFmtId="171" fontId="8" fillId="4" borderId="1" xfId="1" applyFont="1" applyFill="1" applyBorder="1" applyAlignment="1">
      <alignment horizontal="right" vertical="center" wrapText="1" readingOrder="1"/>
    </xf>
    <xf numFmtId="0" fontId="6" fillId="4" borderId="0" xfId="0" applyFont="1" applyFill="1" applyAlignment="1">
      <alignment vertical="top"/>
    </xf>
    <xf numFmtId="171" fontId="1" fillId="4" borderId="0" xfId="1" applyFont="1" applyFill="1" applyBorder="1"/>
    <xf numFmtId="171" fontId="20" fillId="4" borderId="0" xfId="1" applyFont="1" applyFill="1" applyAlignment="1">
      <alignment vertical="top"/>
    </xf>
    <xf numFmtId="171" fontId="6" fillId="4" borderId="0" xfId="1" applyFont="1" applyFill="1" applyAlignment="1">
      <alignment vertical="top"/>
    </xf>
    <xf numFmtId="171" fontId="1" fillId="0" borderId="0" xfId="0" applyNumberFormat="1" applyFont="1" applyFill="1" applyBorder="1"/>
    <xf numFmtId="0" fontId="15" fillId="4" borderId="1" xfId="0" applyNumberFormat="1" applyFont="1" applyFill="1" applyBorder="1" applyAlignment="1">
      <alignment horizontal="center" vertical="center" wrapText="1" readingOrder="1"/>
    </xf>
    <xf numFmtId="171" fontId="7" fillId="4" borderId="2" xfId="1" applyFont="1" applyFill="1" applyBorder="1" applyAlignment="1">
      <alignment horizontal="right" vertical="center" wrapText="1" readingOrder="1"/>
    </xf>
    <xf numFmtId="0" fontId="18" fillId="4" borderId="4" xfId="0" applyNumberFormat="1" applyFont="1" applyFill="1" applyBorder="1" applyAlignment="1">
      <alignment horizontal="center" vertical="center" wrapText="1" readingOrder="1"/>
    </xf>
    <xf numFmtId="0" fontId="18" fillId="4" borderId="5" xfId="0" applyNumberFormat="1" applyFont="1" applyFill="1" applyBorder="1" applyAlignment="1">
      <alignment horizontal="center" vertical="center" wrapText="1" readingOrder="1"/>
    </xf>
    <xf numFmtId="0" fontId="18" fillId="4" borderId="5" xfId="0" applyNumberFormat="1" applyFont="1" applyFill="1" applyBorder="1" applyAlignment="1">
      <alignment vertical="center" wrapText="1" readingOrder="1"/>
    </xf>
    <xf numFmtId="0" fontId="19" fillId="4" borderId="5" xfId="0" applyNumberFormat="1" applyFont="1" applyFill="1" applyBorder="1" applyAlignment="1">
      <alignment horizontal="center" vertical="center" wrapText="1" readingOrder="1"/>
    </xf>
    <xf numFmtId="171" fontId="18" fillId="4" borderId="5" xfId="1" applyFont="1" applyFill="1" applyBorder="1" applyAlignment="1">
      <alignment horizontal="right" vertical="center" wrapText="1" readingOrder="1"/>
    </xf>
    <xf numFmtId="10" fontId="18" fillId="4" borderId="5" xfId="4" applyNumberFormat="1" applyFont="1" applyFill="1" applyBorder="1" applyAlignment="1">
      <alignment horizontal="right" vertical="center" wrapText="1" readingOrder="1"/>
    </xf>
    <xf numFmtId="171" fontId="18" fillId="4" borderId="6" xfId="1" applyFont="1" applyFill="1" applyBorder="1" applyAlignment="1">
      <alignment horizontal="right" vertical="center" wrapText="1" readingOrder="1"/>
    </xf>
    <xf numFmtId="171" fontId="9" fillId="5" borderId="7" xfId="1" applyFont="1" applyFill="1" applyBorder="1" applyAlignment="1">
      <alignment horizontal="right" vertical="center" wrapText="1" readingOrder="1"/>
    </xf>
    <xf numFmtId="171" fontId="9" fillId="5" borderId="8" xfId="1" applyFont="1" applyFill="1" applyBorder="1" applyAlignment="1">
      <alignment horizontal="right" vertical="center" wrapText="1" readingOrder="1"/>
    </xf>
    <xf numFmtId="10" fontId="9" fillId="5" borderId="9" xfId="4" applyNumberFormat="1" applyFont="1" applyFill="1" applyBorder="1" applyAlignment="1">
      <alignment horizontal="right" vertical="center" wrapText="1" readingOrder="1"/>
    </xf>
    <xf numFmtId="10" fontId="9" fillId="5" borderId="1" xfId="4" applyNumberFormat="1" applyFont="1" applyFill="1" applyBorder="1" applyAlignment="1">
      <alignment horizontal="right" vertical="center" wrapText="1" readingOrder="1"/>
    </xf>
    <xf numFmtId="171" fontId="8" fillId="0" borderId="1" xfId="1" applyFont="1" applyFill="1" applyBorder="1" applyAlignment="1">
      <alignment horizontal="right" vertical="center" wrapText="1" readingOrder="1"/>
    </xf>
    <xf numFmtId="171" fontId="6" fillId="4" borderId="0" xfId="0" applyNumberFormat="1" applyFont="1" applyFill="1" applyAlignment="1">
      <alignment vertical="top"/>
    </xf>
    <xf numFmtId="171" fontId="5" fillId="0" borderId="0" xfId="0" applyNumberFormat="1" applyFont="1" applyFill="1" applyBorder="1"/>
    <xf numFmtId="0" fontId="2" fillId="4" borderId="0" xfId="0" applyFont="1" applyFill="1" applyBorder="1"/>
    <xf numFmtId="0" fontId="16" fillId="0" borderId="3" xfId="0" applyNumberFormat="1" applyFont="1" applyFill="1" applyBorder="1" applyAlignment="1">
      <alignment horizontal="center" vertical="center" wrapText="1" readingOrder="1"/>
    </xf>
    <xf numFmtId="171" fontId="7" fillId="0" borderId="1" xfId="1" applyFont="1" applyFill="1" applyBorder="1" applyAlignment="1">
      <alignment horizontal="right" vertical="center" wrapText="1" readingOrder="1"/>
    </xf>
    <xf numFmtId="0" fontId="21" fillId="0" borderId="1" xfId="0" applyNumberFormat="1" applyFont="1" applyFill="1" applyBorder="1" applyAlignment="1">
      <alignment horizontal="center" vertical="center" wrapText="1" readingOrder="1"/>
    </xf>
    <xf numFmtId="10" fontId="18" fillId="4" borderId="1" xfId="1" applyNumberFormat="1" applyFont="1" applyFill="1" applyBorder="1" applyAlignment="1">
      <alignment horizontal="right" vertical="center" wrapText="1" readingOrder="1"/>
    </xf>
    <xf numFmtId="0" fontId="18" fillId="0" borderId="3" xfId="0" applyNumberFormat="1" applyFont="1" applyFill="1" applyBorder="1" applyAlignment="1">
      <alignment horizontal="center" vertical="center" wrapText="1" readingOrder="1"/>
    </xf>
    <xf numFmtId="171" fontId="8" fillId="4" borderId="2" xfId="1" applyFont="1" applyFill="1" applyBorder="1" applyAlignment="1">
      <alignment horizontal="right" vertical="center" wrapText="1" readingOrder="1"/>
    </xf>
    <xf numFmtId="171" fontId="9" fillId="5" borderId="10" xfId="1" applyFont="1" applyFill="1" applyBorder="1" applyAlignment="1">
      <alignment horizontal="right" vertical="center" wrapText="1" readingOrder="1"/>
    </xf>
    <xf numFmtId="171" fontId="9" fillId="5" borderId="11" xfId="1" applyFont="1" applyFill="1" applyBorder="1" applyAlignment="1">
      <alignment horizontal="right" vertical="center" wrapText="1" readingOrder="1"/>
    </xf>
    <xf numFmtId="0" fontId="16" fillId="4" borderId="0" xfId="0" applyNumberFormat="1" applyFont="1" applyFill="1" applyBorder="1" applyAlignment="1">
      <alignment vertical="center" wrapText="1" readingOrder="1"/>
    </xf>
    <xf numFmtId="0" fontId="16" fillId="4" borderId="12" xfId="0" applyNumberFormat="1" applyFont="1" applyFill="1" applyBorder="1" applyAlignment="1">
      <alignment vertical="center" wrapText="1" readingOrder="1"/>
    </xf>
    <xf numFmtId="0" fontId="16" fillId="0" borderId="1" xfId="0" applyNumberFormat="1" applyFont="1" applyFill="1" applyBorder="1" applyAlignment="1">
      <alignment horizontal="center" vertical="center" wrapText="1" readingOrder="1"/>
    </xf>
    <xf numFmtId="0" fontId="16" fillId="0" borderId="1" xfId="0" applyNumberFormat="1" applyFont="1" applyFill="1" applyBorder="1" applyAlignment="1">
      <alignment vertical="center" wrapText="1" readingOrder="1"/>
    </xf>
    <xf numFmtId="0" fontId="17" fillId="0" borderId="1" xfId="0" applyNumberFormat="1" applyFont="1" applyFill="1" applyBorder="1" applyAlignment="1">
      <alignment horizontal="center" vertical="center" wrapText="1" readingOrder="1"/>
    </xf>
    <xf numFmtId="171" fontId="16" fillId="0" borderId="1" xfId="1" applyFont="1" applyFill="1" applyBorder="1" applyAlignment="1">
      <alignment horizontal="right" vertical="center" wrapText="1" readingOrder="1"/>
    </xf>
    <xf numFmtId="171" fontId="16" fillId="0" borderId="2" xfId="1" applyFont="1" applyFill="1" applyBorder="1" applyAlignment="1">
      <alignment horizontal="right" vertical="center" wrapText="1" readingOrder="1"/>
    </xf>
    <xf numFmtId="171" fontId="6" fillId="0" borderId="0" xfId="0" applyNumberFormat="1" applyFont="1" applyAlignment="1">
      <alignment vertical="top"/>
    </xf>
    <xf numFmtId="0" fontId="10" fillId="2" borderId="13" xfId="2" applyFont="1" applyFill="1" applyBorder="1" applyAlignment="1">
      <alignment horizontal="center" vertical="center" wrapText="1"/>
    </xf>
    <xf numFmtId="10" fontId="7" fillId="4" borderId="1" xfId="4" applyNumberFormat="1" applyFont="1" applyFill="1" applyBorder="1" applyAlignment="1">
      <alignment horizontal="right" vertical="center" wrapText="1" readingOrder="1"/>
    </xf>
    <xf numFmtId="0" fontId="11" fillId="4" borderId="1" xfId="0" applyNumberFormat="1" applyFont="1" applyFill="1" applyBorder="1" applyAlignment="1">
      <alignment horizontal="center" vertical="center" wrapText="1" readingOrder="1"/>
    </xf>
    <xf numFmtId="171" fontId="7" fillId="3" borderId="1" xfId="1" applyFont="1" applyFill="1" applyBorder="1" applyAlignment="1">
      <alignment horizontal="right" vertical="center" wrapText="1" readingOrder="1"/>
    </xf>
    <xf numFmtId="49" fontId="16" fillId="4" borderId="1" xfId="0" applyNumberFormat="1" applyFont="1" applyFill="1" applyBorder="1" applyAlignment="1">
      <alignment horizontal="center" vertical="center" wrapText="1" readingOrder="1"/>
    </xf>
    <xf numFmtId="43" fontId="6" fillId="0" borderId="0" xfId="0" applyNumberFormat="1" applyFont="1" applyAlignment="1">
      <alignment vertical="top"/>
    </xf>
    <xf numFmtId="43" fontId="6" fillId="4" borderId="0" xfId="0" applyNumberFormat="1" applyFont="1" applyFill="1" applyAlignment="1">
      <alignment vertical="top"/>
    </xf>
    <xf numFmtId="171" fontId="7" fillId="0" borderId="2" xfId="1" applyFont="1" applyFill="1" applyBorder="1" applyAlignment="1">
      <alignment horizontal="right" vertical="center" wrapText="1" readingOrder="1"/>
    </xf>
    <xf numFmtId="10" fontId="8" fillId="4" borderId="1" xfId="4" applyNumberFormat="1" applyFont="1" applyFill="1" applyBorder="1" applyAlignment="1">
      <alignment horizontal="right" vertical="center" wrapText="1" readingOrder="1"/>
    </xf>
    <xf numFmtId="171" fontId="8" fillId="0" borderId="2" xfId="1" applyFont="1" applyFill="1" applyBorder="1" applyAlignment="1">
      <alignment horizontal="right" vertical="center" wrapText="1" readingOrder="1"/>
    </xf>
    <xf numFmtId="49" fontId="18" fillId="4" borderId="1" xfId="0" applyNumberFormat="1" applyFont="1" applyFill="1" applyBorder="1" applyAlignment="1">
      <alignment horizontal="center" vertical="center" wrapText="1" readingOrder="1"/>
    </xf>
    <xf numFmtId="171" fontId="7" fillId="5" borderId="1" xfId="1" applyFont="1" applyFill="1" applyBorder="1" applyAlignment="1">
      <alignment horizontal="right" vertical="center" wrapText="1" readingOrder="1"/>
    </xf>
    <xf numFmtId="171" fontId="7" fillId="3" borderId="2" xfId="1" applyFont="1" applyFill="1" applyBorder="1" applyAlignment="1">
      <alignment horizontal="right" vertical="center" wrapText="1" readingOrder="1"/>
    </xf>
    <xf numFmtId="10" fontId="7" fillId="5" borderId="1" xfId="4" applyNumberFormat="1" applyFont="1" applyFill="1" applyBorder="1" applyAlignment="1">
      <alignment horizontal="right" vertical="center" wrapText="1" readingOrder="1"/>
    </xf>
    <xf numFmtId="171" fontId="7" fillId="5" borderId="2" xfId="1" applyFont="1" applyFill="1" applyBorder="1" applyAlignment="1">
      <alignment horizontal="right" vertical="center" wrapText="1" readingOrder="1"/>
    </xf>
    <xf numFmtId="10" fontId="7" fillId="3" borderId="1" xfId="4" applyNumberFormat="1" applyFont="1" applyFill="1" applyBorder="1" applyAlignment="1">
      <alignment horizontal="right" vertical="center" wrapText="1" readingOrder="1"/>
    </xf>
    <xf numFmtId="171" fontId="7" fillId="3" borderId="8" xfId="1" applyFont="1" applyFill="1" applyBorder="1" applyAlignment="1">
      <alignment horizontal="right" vertical="center" wrapText="1" readingOrder="1"/>
    </xf>
    <xf numFmtId="171" fontId="7" fillId="3" borderId="10" xfId="1" applyFont="1" applyFill="1" applyBorder="1" applyAlignment="1">
      <alignment horizontal="right" vertical="center" wrapText="1" readingOrder="1"/>
    </xf>
    <xf numFmtId="171" fontId="9" fillId="0" borderId="0" xfId="1" applyFont="1" applyFill="1" applyBorder="1" applyAlignment="1">
      <alignment horizontal="right" vertical="center" wrapText="1" readingOrder="1"/>
    </xf>
    <xf numFmtId="171" fontId="9" fillId="5" borderId="14" xfId="1" applyFont="1" applyFill="1" applyBorder="1" applyAlignment="1">
      <alignment horizontal="right" vertical="center" wrapText="1" readingOrder="1"/>
    </xf>
    <xf numFmtId="171" fontId="9" fillId="5" borderId="15" xfId="1" applyFont="1" applyFill="1" applyBorder="1" applyAlignment="1">
      <alignment horizontal="right" vertical="center" wrapText="1" readingOrder="1"/>
    </xf>
    <xf numFmtId="0" fontId="7" fillId="3" borderId="3" xfId="0" applyNumberFormat="1" applyFont="1" applyFill="1" applyBorder="1" applyAlignment="1">
      <alignment horizontal="center" vertical="center" wrapText="1" readingOrder="1"/>
    </xf>
    <xf numFmtId="0" fontId="7" fillId="3" borderId="1" xfId="0" applyNumberFormat="1" applyFont="1" applyFill="1" applyBorder="1" applyAlignment="1">
      <alignment horizontal="center" vertical="center" wrapText="1" readingOrder="1"/>
    </xf>
    <xf numFmtId="0" fontId="10" fillId="3" borderId="1" xfId="2" applyFont="1" applyFill="1" applyBorder="1" applyAlignment="1">
      <alignment horizontal="center" vertical="center" wrapText="1"/>
    </xf>
    <xf numFmtId="0" fontId="12" fillId="3" borderId="1" xfId="0" applyNumberFormat="1" applyFont="1" applyFill="1" applyBorder="1" applyAlignment="1">
      <alignment horizontal="center" vertical="center" wrapText="1" readingOrder="1"/>
    </xf>
    <xf numFmtId="0" fontId="7" fillId="5" borderId="3" xfId="0" applyNumberFormat="1" applyFont="1" applyFill="1" applyBorder="1" applyAlignment="1">
      <alignment horizontal="center" vertical="center" wrapText="1" readingOrder="1"/>
    </xf>
    <xf numFmtId="0" fontId="7" fillId="5" borderId="1" xfId="0" applyNumberFormat="1" applyFont="1" applyFill="1" applyBorder="1" applyAlignment="1">
      <alignment horizontal="center" vertical="center" wrapText="1" readingOrder="1"/>
    </xf>
    <xf numFmtId="0" fontId="10" fillId="5" borderId="1" xfId="2" applyFont="1" applyFill="1" applyBorder="1" applyAlignment="1">
      <alignment horizontal="center" vertical="center" wrapText="1"/>
    </xf>
    <xf numFmtId="0" fontId="12" fillId="5" borderId="1" xfId="0" applyNumberFormat="1" applyFont="1" applyFill="1" applyBorder="1" applyAlignment="1">
      <alignment horizontal="center" vertical="center" wrapText="1" readingOrder="1"/>
    </xf>
    <xf numFmtId="0" fontId="10" fillId="2" borderId="16" xfId="2" applyFont="1" applyFill="1" applyBorder="1" applyAlignment="1">
      <alignment horizontal="center" vertical="center" wrapText="1"/>
    </xf>
    <xf numFmtId="43" fontId="18" fillId="4" borderId="1" xfId="1" applyNumberFormat="1" applyFont="1" applyFill="1" applyBorder="1" applyAlignment="1">
      <alignment horizontal="right" vertical="center" wrapText="1" readingOrder="1"/>
    </xf>
    <xf numFmtId="0" fontId="9" fillId="5" borderId="17" xfId="2" applyFont="1" applyFill="1" applyBorder="1" applyAlignment="1">
      <alignment horizontal="center" vertical="center" wrapText="1"/>
    </xf>
    <xf numFmtId="0" fontId="9" fillId="5" borderId="18" xfId="2" applyFont="1" applyFill="1" applyBorder="1" applyAlignment="1">
      <alignment horizontal="center" vertical="center" wrapText="1"/>
    </xf>
    <xf numFmtId="0" fontId="9" fillId="5" borderId="25" xfId="2" applyFont="1" applyFill="1" applyBorder="1" applyAlignment="1">
      <alignment horizontal="center" vertical="center" wrapText="1"/>
    </xf>
    <xf numFmtId="0" fontId="9" fillId="3" borderId="22" xfId="0" applyFont="1" applyFill="1" applyBorder="1" applyAlignment="1">
      <alignment horizontal="center"/>
    </xf>
    <xf numFmtId="0" fontId="9" fillId="3" borderId="23" xfId="0" applyFont="1" applyFill="1" applyBorder="1" applyAlignment="1">
      <alignment horizontal="center"/>
    </xf>
    <xf numFmtId="0" fontId="9" fillId="3" borderId="24" xfId="0" applyFont="1" applyFill="1" applyBorder="1" applyAlignment="1">
      <alignment horizontal="center"/>
    </xf>
    <xf numFmtId="0" fontId="10" fillId="2" borderId="26" xfId="2" applyFont="1" applyFill="1" applyBorder="1" applyAlignment="1">
      <alignment horizontal="center" vertical="center" wrapText="1"/>
    </xf>
    <xf numFmtId="0" fontId="10" fillId="2" borderId="27" xfId="2" applyFont="1" applyFill="1" applyBorder="1" applyAlignment="1">
      <alignment horizontal="center" vertical="center" wrapText="1"/>
    </xf>
    <xf numFmtId="0" fontId="10" fillId="2" borderId="28" xfId="2" applyFont="1" applyFill="1" applyBorder="1" applyAlignment="1">
      <alignment horizontal="center" vertical="center" wrapText="1"/>
    </xf>
    <xf numFmtId="0" fontId="10" fillId="3" borderId="19" xfId="2" applyFont="1" applyFill="1" applyBorder="1" applyAlignment="1">
      <alignment horizontal="center" vertical="center" wrapText="1"/>
    </xf>
    <xf numFmtId="0" fontId="10" fillId="3" borderId="20" xfId="2" applyFont="1" applyFill="1" applyBorder="1" applyAlignment="1">
      <alignment horizontal="center" vertical="center" wrapText="1"/>
    </xf>
    <xf numFmtId="0" fontId="10" fillId="3" borderId="21" xfId="2" applyFont="1" applyFill="1" applyBorder="1" applyAlignment="1">
      <alignment horizontal="center" vertical="center" wrapText="1"/>
    </xf>
    <xf numFmtId="0" fontId="22" fillId="3" borderId="19" xfId="2" applyFont="1" applyFill="1" applyBorder="1" applyAlignment="1">
      <alignment horizontal="center" vertical="center" wrapText="1"/>
    </xf>
    <xf numFmtId="0" fontId="22" fillId="3" borderId="20" xfId="2" applyFont="1" applyFill="1" applyBorder="1" applyAlignment="1">
      <alignment horizontal="center" vertical="center" wrapText="1"/>
    </xf>
    <xf numFmtId="0" fontId="22" fillId="3" borderId="21" xfId="2" applyFont="1" applyFill="1" applyBorder="1" applyAlignment="1">
      <alignment horizontal="center" vertical="center" wrapText="1"/>
    </xf>
    <xf numFmtId="0" fontId="9" fillId="5" borderId="19" xfId="2" applyFont="1" applyFill="1" applyBorder="1" applyAlignment="1">
      <alignment horizontal="center" vertical="center" wrapText="1"/>
    </xf>
    <xf numFmtId="0" fontId="9" fillId="5" borderId="20" xfId="2" applyFont="1" applyFill="1" applyBorder="1" applyAlignment="1">
      <alignment horizontal="center" vertical="center" wrapText="1"/>
    </xf>
    <xf numFmtId="0" fontId="9" fillId="5" borderId="21" xfId="2" applyFont="1" applyFill="1" applyBorder="1" applyAlignment="1">
      <alignment horizontal="center" vertical="center" wrapText="1"/>
    </xf>
  </cellXfs>
  <cellStyles count="5">
    <cellStyle name="Millares" xfId="1" builtinId="3"/>
    <cellStyle name="Normal" xfId="0" builtinId="0"/>
    <cellStyle name="Normal 2" xfId="2"/>
    <cellStyle name="Normal 3 2" xfId="3"/>
    <cellStyle name="Porcentaje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68"/>
  <sheetViews>
    <sheetView showGridLines="0" tabSelected="1" zoomScale="170" zoomScaleNormal="170" workbookViewId="0">
      <pane xSplit="6" ySplit="2" topLeftCell="G3" activePane="bottomRight" state="frozen"/>
      <selection pane="topRight" activeCell="G1" sqref="G1"/>
      <selection pane="bottomLeft" activeCell="A3" sqref="A3"/>
      <selection pane="bottomRight" activeCell="G3" sqref="G3"/>
    </sheetView>
  </sheetViews>
  <sheetFormatPr baseColWidth="10" defaultRowHeight="15" x14ac:dyDescent="0.25"/>
  <cols>
    <col min="1" max="1" width="2.28515625" style="1" customWidth="1"/>
    <col min="2" max="2" width="2.85546875" style="1" customWidth="1"/>
    <col min="3" max="4" width="3.5703125" style="1" customWidth="1"/>
    <col min="5" max="6" width="3" style="1" customWidth="1"/>
    <col min="7" max="7" width="20.28515625" style="1" customWidth="1"/>
    <col min="8" max="8" width="5.28515625" style="1" customWidth="1"/>
    <col min="9" max="9" width="3.42578125" style="1" bestFit="1" customWidth="1"/>
    <col min="10" max="10" width="13.140625" style="2" customWidth="1"/>
    <col min="11" max="11" width="14.7109375" style="2" bestFit="1" customWidth="1"/>
    <col min="12" max="12" width="14.140625" style="32" customWidth="1"/>
    <col min="13" max="13" width="14.85546875" style="2" customWidth="1"/>
    <col min="14" max="14" width="14.5703125" style="32" customWidth="1"/>
    <col min="15" max="15" width="7.140625" style="2" customWidth="1"/>
    <col min="16" max="16" width="14" style="2" customWidth="1"/>
    <col min="17" max="17" width="13.85546875" style="2" customWidth="1"/>
    <col min="18" max="18" width="17.140625" style="1" bestFit="1" customWidth="1"/>
    <col min="19" max="19" width="16.140625" style="1" bestFit="1" customWidth="1"/>
    <col min="20" max="16384" width="11.42578125" style="1"/>
  </cols>
  <sheetData>
    <row r="1" spans="1:17" ht="18.75" customHeight="1" thickBot="1" x14ac:dyDescent="0.3">
      <c r="A1" s="106" t="s">
        <v>25</v>
      </c>
      <c r="B1" s="107"/>
      <c r="C1" s="107"/>
      <c r="D1" s="107"/>
      <c r="E1" s="107"/>
      <c r="F1" s="108"/>
      <c r="G1" s="98" t="s">
        <v>1</v>
      </c>
      <c r="H1" s="98" t="s">
        <v>2</v>
      </c>
      <c r="I1" s="98" t="s">
        <v>3</v>
      </c>
      <c r="J1" s="98" t="s">
        <v>35</v>
      </c>
      <c r="K1" s="98" t="s">
        <v>36</v>
      </c>
      <c r="L1" s="98" t="s">
        <v>21</v>
      </c>
      <c r="M1" s="98" t="s">
        <v>22</v>
      </c>
      <c r="N1" s="98" t="s">
        <v>23</v>
      </c>
      <c r="O1" s="98" t="s">
        <v>26</v>
      </c>
      <c r="P1" s="98" t="s">
        <v>24</v>
      </c>
      <c r="Q1" s="69" t="s">
        <v>28</v>
      </c>
    </row>
    <row r="2" spans="1:17" s="4" customFormat="1" ht="14.25" customHeight="1" thickTop="1" thickBot="1" x14ac:dyDescent="0.3">
      <c r="A2" s="103" t="s">
        <v>95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5"/>
    </row>
    <row r="3" spans="1:17" s="6" customFormat="1" ht="17.25" customHeight="1" thickBot="1" x14ac:dyDescent="0.3">
      <c r="A3" s="38" t="s">
        <v>4</v>
      </c>
      <c r="B3" s="12" t="s">
        <v>37</v>
      </c>
      <c r="C3" s="12" t="s">
        <v>37</v>
      </c>
      <c r="D3" s="39"/>
      <c r="E3" s="39"/>
      <c r="F3" s="39"/>
      <c r="G3" s="40" t="s">
        <v>73</v>
      </c>
      <c r="H3" s="39" t="s">
        <v>6</v>
      </c>
      <c r="I3" s="41">
        <v>10</v>
      </c>
      <c r="J3" s="42">
        <f>J4+J18+J26</f>
        <v>222978100000</v>
      </c>
      <c r="K3" s="42">
        <f>K4+K18+K26</f>
        <v>0</v>
      </c>
      <c r="L3" s="42">
        <f>L4+L18+L26</f>
        <v>131774702956</v>
      </c>
      <c r="M3" s="42">
        <f>M4+M18+M26</f>
        <v>91203397044</v>
      </c>
      <c r="N3" s="42">
        <f>N4+N18+N26</f>
        <v>131774702956</v>
      </c>
      <c r="O3" s="43">
        <f>IF(N3&gt;1,N3/(J3-K3),0)</f>
        <v>0.59097598802752382</v>
      </c>
      <c r="P3" s="42">
        <f>P4+P18+P26</f>
        <v>130539780735</v>
      </c>
      <c r="Q3" s="44">
        <f>Q4+Q18+Q26</f>
        <v>129935546743</v>
      </c>
    </row>
    <row r="4" spans="1:17" s="6" customFormat="1" ht="16.5" customHeight="1" x14ac:dyDescent="0.25">
      <c r="A4" s="11" t="s">
        <v>4</v>
      </c>
      <c r="B4" s="12" t="s">
        <v>37</v>
      </c>
      <c r="C4" s="12" t="s">
        <v>37</v>
      </c>
      <c r="D4" s="12" t="s">
        <v>37</v>
      </c>
      <c r="E4" s="7"/>
      <c r="F4" s="7"/>
      <c r="G4" s="13" t="s">
        <v>41</v>
      </c>
      <c r="H4" s="12" t="s">
        <v>6</v>
      </c>
      <c r="I4" s="14" t="s">
        <v>7</v>
      </c>
      <c r="J4" s="26">
        <f>SUM(J5:J17)</f>
        <v>152025300000</v>
      </c>
      <c r="K4" s="26">
        <f>SUM(K5:K17)</f>
        <v>0</v>
      </c>
      <c r="L4" s="26">
        <f>SUM(L5:L17)</f>
        <v>90678683853</v>
      </c>
      <c r="M4" s="15">
        <f>SUM(M5:M17)</f>
        <v>61346616147</v>
      </c>
      <c r="N4" s="26">
        <f>SUM(N5:N17)</f>
        <v>90678683853</v>
      </c>
      <c r="O4" s="43">
        <f>IF(N4&gt;1,N4/(J4-K4),0)</f>
        <v>0.59647100747704496</v>
      </c>
      <c r="P4" s="15">
        <f>SUM(P5:P17)</f>
        <v>90673593537</v>
      </c>
      <c r="Q4" s="37">
        <f>SUM(Q5:Q17)</f>
        <v>90673593537</v>
      </c>
    </row>
    <row r="5" spans="1:17" s="6" customFormat="1" ht="15" customHeight="1" x14ac:dyDescent="0.25">
      <c r="A5" s="25" t="s">
        <v>4</v>
      </c>
      <c r="B5" s="7" t="s">
        <v>37</v>
      </c>
      <c r="C5" s="7" t="s">
        <v>37</v>
      </c>
      <c r="D5" s="7" t="s">
        <v>37</v>
      </c>
      <c r="E5" s="7" t="s">
        <v>38</v>
      </c>
      <c r="F5" s="7" t="s">
        <v>38</v>
      </c>
      <c r="G5" s="24" t="s">
        <v>39</v>
      </c>
      <c r="H5" s="7" t="s">
        <v>6</v>
      </c>
      <c r="I5" s="8">
        <v>10</v>
      </c>
      <c r="J5" s="9">
        <v>110022648426</v>
      </c>
      <c r="K5" s="9">
        <v>0</v>
      </c>
      <c r="L5" s="9">
        <v>69851470286</v>
      </c>
      <c r="M5" s="9">
        <f>+J5-L5-K5</f>
        <v>40171178140</v>
      </c>
      <c r="N5" s="9">
        <v>69851470286</v>
      </c>
      <c r="O5" s="27">
        <f>IF(N5&gt;1,N5/(J5-K5),0)</f>
        <v>0.63488264721223575</v>
      </c>
      <c r="P5" s="9">
        <v>69850872983</v>
      </c>
      <c r="Q5" s="10">
        <v>69850872983</v>
      </c>
    </row>
    <row r="6" spans="1:17" s="6" customFormat="1" ht="15" customHeight="1" x14ac:dyDescent="0.25">
      <c r="A6" s="25" t="s">
        <v>4</v>
      </c>
      <c r="B6" s="7" t="s">
        <v>37</v>
      </c>
      <c r="C6" s="7" t="s">
        <v>37</v>
      </c>
      <c r="D6" s="7" t="s">
        <v>37</v>
      </c>
      <c r="E6" s="7" t="s">
        <v>38</v>
      </c>
      <c r="F6" s="7" t="s">
        <v>40</v>
      </c>
      <c r="G6" s="24" t="s">
        <v>57</v>
      </c>
      <c r="H6" s="7" t="s">
        <v>6</v>
      </c>
      <c r="I6" s="8">
        <v>10</v>
      </c>
      <c r="J6" s="9">
        <v>2303237526</v>
      </c>
      <c r="K6" s="9">
        <v>0</v>
      </c>
      <c r="L6" s="9">
        <v>1512698976</v>
      </c>
      <c r="M6" s="9">
        <f t="shared" ref="M6:M17" si="0">+J6-L6-K6</f>
        <v>790538550</v>
      </c>
      <c r="N6" s="9">
        <v>1512698976</v>
      </c>
      <c r="O6" s="27">
        <f t="shared" ref="O6:O17" si="1">IF(N6&gt;1,N6/(J6-K6),0)</f>
        <v>0.65677072335091857</v>
      </c>
      <c r="P6" s="9">
        <v>1512698976</v>
      </c>
      <c r="Q6" s="10">
        <v>1512698976</v>
      </c>
    </row>
    <row r="7" spans="1:17" s="6" customFormat="1" ht="16.5" customHeight="1" x14ac:dyDescent="0.25">
      <c r="A7" s="25" t="s">
        <v>4</v>
      </c>
      <c r="B7" s="7" t="s">
        <v>37</v>
      </c>
      <c r="C7" s="7" t="s">
        <v>37</v>
      </c>
      <c r="D7" s="7" t="s">
        <v>37</v>
      </c>
      <c r="E7" s="7" t="s">
        <v>38</v>
      </c>
      <c r="F7" s="7" t="s">
        <v>42</v>
      </c>
      <c r="G7" s="24" t="s">
        <v>58</v>
      </c>
      <c r="H7" s="7" t="s">
        <v>6</v>
      </c>
      <c r="I7" s="8">
        <v>10</v>
      </c>
      <c r="J7" s="9">
        <v>1470870840</v>
      </c>
      <c r="K7" s="9">
        <v>0</v>
      </c>
      <c r="L7" s="9">
        <v>779128604</v>
      </c>
      <c r="M7" s="9">
        <f t="shared" si="0"/>
        <v>691742236</v>
      </c>
      <c r="N7" s="9">
        <v>779128604</v>
      </c>
      <c r="O7" s="27">
        <f t="shared" si="1"/>
        <v>0.52970565654833435</v>
      </c>
      <c r="P7" s="9">
        <v>779128604</v>
      </c>
      <c r="Q7" s="10">
        <v>779128604</v>
      </c>
    </row>
    <row r="8" spans="1:17" s="6" customFormat="1" ht="15" customHeight="1" x14ac:dyDescent="0.25">
      <c r="A8" s="25" t="s">
        <v>4</v>
      </c>
      <c r="B8" s="7" t="s">
        <v>37</v>
      </c>
      <c r="C8" s="7" t="s">
        <v>37</v>
      </c>
      <c r="D8" s="7" t="s">
        <v>37</v>
      </c>
      <c r="E8" s="7" t="s">
        <v>38</v>
      </c>
      <c r="F8" s="7" t="s">
        <v>43</v>
      </c>
      <c r="G8" s="24" t="s">
        <v>44</v>
      </c>
      <c r="H8" s="7" t="s">
        <v>6</v>
      </c>
      <c r="I8" s="8">
        <v>10</v>
      </c>
      <c r="J8" s="9">
        <v>243550494</v>
      </c>
      <c r="K8" s="9">
        <v>0</v>
      </c>
      <c r="L8" s="9">
        <v>154083030</v>
      </c>
      <c r="M8" s="9">
        <f t="shared" si="0"/>
        <v>89467464</v>
      </c>
      <c r="N8" s="9">
        <v>154083030</v>
      </c>
      <c r="O8" s="27">
        <f t="shared" si="1"/>
        <v>0.63265332567956112</v>
      </c>
      <c r="P8" s="9">
        <v>154083030</v>
      </c>
      <c r="Q8" s="10">
        <v>154083030</v>
      </c>
    </row>
    <row r="9" spans="1:17" s="6" customFormat="1" ht="15" customHeight="1" x14ac:dyDescent="0.25">
      <c r="A9" s="25" t="s">
        <v>4</v>
      </c>
      <c r="B9" s="7" t="s">
        <v>37</v>
      </c>
      <c r="C9" s="7" t="s">
        <v>37</v>
      </c>
      <c r="D9" s="7" t="s">
        <v>37</v>
      </c>
      <c r="E9" s="7" t="s">
        <v>38</v>
      </c>
      <c r="F9" s="7" t="s">
        <v>45</v>
      </c>
      <c r="G9" s="24" t="s">
        <v>12</v>
      </c>
      <c r="H9" s="7" t="s">
        <v>6</v>
      </c>
      <c r="I9" s="8">
        <v>10</v>
      </c>
      <c r="J9" s="9">
        <v>388600938</v>
      </c>
      <c r="K9" s="9">
        <v>0</v>
      </c>
      <c r="L9" s="9">
        <v>257388643</v>
      </c>
      <c r="M9" s="9">
        <f t="shared" si="0"/>
        <v>131212295</v>
      </c>
      <c r="N9" s="9">
        <v>257388643</v>
      </c>
      <c r="O9" s="27">
        <f t="shared" si="1"/>
        <v>0.66234694214762802</v>
      </c>
      <c r="P9" s="9">
        <v>257388643</v>
      </c>
      <c r="Q9" s="10">
        <v>257388643</v>
      </c>
    </row>
    <row r="10" spans="1:17" s="6" customFormat="1" ht="15" customHeight="1" x14ac:dyDescent="0.25">
      <c r="A10" s="25" t="s">
        <v>4</v>
      </c>
      <c r="B10" s="7" t="s">
        <v>37</v>
      </c>
      <c r="C10" s="7" t="s">
        <v>37</v>
      </c>
      <c r="D10" s="7" t="s">
        <v>37</v>
      </c>
      <c r="E10" s="7" t="s">
        <v>38</v>
      </c>
      <c r="F10" s="7" t="s">
        <v>46</v>
      </c>
      <c r="G10" s="24" t="s">
        <v>13</v>
      </c>
      <c r="H10" s="7" t="s">
        <v>6</v>
      </c>
      <c r="I10" s="8">
        <v>10</v>
      </c>
      <c r="J10" s="9">
        <v>5700349810</v>
      </c>
      <c r="K10" s="9">
        <v>0</v>
      </c>
      <c r="L10" s="9">
        <v>5697246204</v>
      </c>
      <c r="M10" s="9">
        <f t="shared" si="0"/>
        <v>3103606</v>
      </c>
      <c r="N10" s="9">
        <v>5697246204</v>
      </c>
      <c r="O10" s="27">
        <f t="shared" si="1"/>
        <v>0.99945554113283441</v>
      </c>
      <c r="P10" s="9">
        <v>5696128058</v>
      </c>
      <c r="Q10" s="10">
        <v>5696128058</v>
      </c>
    </row>
    <row r="11" spans="1:17" s="6" customFormat="1" ht="16.5" customHeight="1" x14ac:dyDescent="0.25">
      <c r="A11" s="25" t="s">
        <v>4</v>
      </c>
      <c r="B11" s="7" t="s">
        <v>37</v>
      </c>
      <c r="C11" s="7" t="s">
        <v>37</v>
      </c>
      <c r="D11" s="7" t="s">
        <v>37</v>
      </c>
      <c r="E11" s="7" t="s">
        <v>38</v>
      </c>
      <c r="F11" s="7" t="s">
        <v>47</v>
      </c>
      <c r="G11" s="24" t="s">
        <v>59</v>
      </c>
      <c r="H11" s="7" t="s">
        <v>6</v>
      </c>
      <c r="I11" s="8">
        <v>10</v>
      </c>
      <c r="J11" s="9">
        <v>3498286259</v>
      </c>
      <c r="K11" s="9">
        <v>0</v>
      </c>
      <c r="L11" s="9">
        <v>2782943254</v>
      </c>
      <c r="M11" s="9">
        <f t="shared" si="0"/>
        <v>715343005</v>
      </c>
      <c r="N11" s="9">
        <v>2782943254</v>
      </c>
      <c r="O11" s="27">
        <f t="shared" si="1"/>
        <v>0.79551616076024501</v>
      </c>
      <c r="P11" s="9">
        <v>2781895063</v>
      </c>
      <c r="Q11" s="10">
        <v>2781895063</v>
      </c>
    </row>
    <row r="12" spans="1:17" s="6" customFormat="1" ht="16.5" customHeight="1" x14ac:dyDescent="0.25">
      <c r="A12" s="25" t="s">
        <v>4</v>
      </c>
      <c r="B12" s="7" t="s">
        <v>37</v>
      </c>
      <c r="C12" s="7" t="s">
        <v>37</v>
      </c>
      <c r="D12" s="7" t="s">
        <v>37</v>
      </c>
      <c r="E12" s="7" t="s">
        <v>38</v>
      </c>
      <c r="F12" s="7" t="s">
        <v>48</v>
      </c>
      <c r="G12" s="24" t="s">
        <v>60</v>
      </c>
      <c r="H12" s="7" t="s">
        <v>6</v>
      </c>
      <c r="I12" s="8">
        <v>10</v>
      </c>
      <c r="J12" s="9">
        <v>579260801</v>
      </c>
      <c r="K12" s="9">
        <v>0</v>
      </c>
      <c r="L12" s="9">
        <v>469180682</v>
      </c>
      <c r="M12" s="9">
        <f t="shared" si="0"/>
        <v>110080119</v>
      </c>
      <c r="N12" s="9">
        <v>469180682</v>
      </c>
      <c r="O12" s="27">
        <f t="shared" si="1"/>
        <v>0.80996449473196785</v>
      </c>
      <c r="P12" s="9">
        <v>469180682</v>
      </c>
      <c r="Q12" s="10">
        <v>469180682</v>
      </c>
    </row>
    <row r="13" spans="1:17" s="6" customFormat="1" ht="16.5" customHeight="1" x14ac:dyDescent="0.25">
      <c r="A13" s="25" t="s">
        <v>4</v>
      </c>
      <c r="B13" s="7" t="s">
        <v>37</v>
      </c>
      <c r="C13" s="7" t="s">
        <v>37</v>
      </c>
      <c r="D13" s="7" t="s">
        <v>37</v>
      </c>
      <c r="E13" s="7" t="s">
        <v>38</v>
      </c>
      <c r="F13" s="7" t="s">
        <v>49</v>
      </c>
      <c r="G13" s="24" t="s">
        <v>15</v>
      </c>
      <c r="H13" s="7" t="s">
        <v>6</v>
      </c>
      <c r="I13" s="8">
        <v>10</v>
      </c>
      <c r="J13" s="9">
        <v>11578274558</v>
      </c>
      <c r="K13" s="9">
        <v>0</v>
      </c>
      <c r="L13" s="9">
        <v>108978622</v>
      </c>
      <c r="M13" s="9">
        <f t="shared" si="0"/>
        <v>11469295936</v>
      </c>
      <c r="N13" s="9">
        <v>108978622</v>
      </c>
      <c r="O13" s="27">
        <f t="shared" si="1"/>
        <v>9.4123369984089131E-3</v>
      </c>
      <c r="P13" s="9">
        <v>108340972</v>
      </c>
      <c r="Q13" s="10">
        <v>108340972</v>
      </c>
    </row>
    <row r="14" spans="1:17" s="6" customFormat="1" ht="16.5" customHeight="1" x14ac:dyDescent="0.25">
      <c r="A14" s="25" t="s">
        <v>4</v>
      </c>
      <c r="B14" s="7" t="s">
        <v>37</v>
      </c>
      <c r="C14" s="7" t="s">
        <v>37</v>
      </c>
      <c r="D14" s="7" t="s">
        <v>37</v>
      </c>
      <c r="E14" s="7" t="s">
        <v>38</v>
      </c>
      <c r="F14" s="7" t="s">
        <v>50</v>
      </c>
      <c r="G14" s="24" t="s">
        <v>14</v>
      </c>
      <c r="H14" s="7" t="s">
        <v>6</v>
      </c>
      <c r="I14" s="8">
        <v>10</v>
      </c>
      <c r="J14" s="9">
        <v>5947326433</v>
      </c>
      <c r="K14" s="9">
        <v>0</v>
      </c>
      <c r="L14" s="9">
        <v>3338051189</v>
      </c>
      <c r="M14" s="9">
        <f t="shared" si="0"/>
        <v>2609275244</v>
      </c>
      <c r="N14" s="9">
        <v>3338051189</v>
      </c>
      <c r="O14" s="27">
        <f t="shared" si="1"/>
        <v>0.56126920669397196</v>
      </c>
      <c r="P14" s="9">
        <v>3336362163</v>
      </c>
      <c r="Q14" s="58">
        <v>3336362163</v>
      </c>
    </row>
    <row r="15" spans="1:17" s="6" customFormat="1" ht="16.5" customHeight="1" x14ac:dyDescent="0.25">
      <c r="A15" s="25" t="s">
        <v>4</v>
      </c>
      <c r="B15" s="7" t="s">
        <v>37</v>
      </c>
      <c r="C15" s="7" t="s">
        <v>37</v>
      </c>
      <c r="D15" s="7" t="s">
        <v>37</v>
      </c>
      <c r="E15" s="7" t="s">
        <v>40</v>
      </c>
      <c r="F15" s="7" t="s">
        <v>48</v>
      </c>
      <c r="G15" s="24" t="s">
        <v>61</v>
      </c>
      <c r="H15" s="7" t="s">
        <v>6</v>
      </c>
      <c r="I15" s="8">
        <v>10</v>
      </c>
      <c r="J15" s="9">
        <v>48711403</v>
      </c>
      <c r="K15" s="9">
        <v>0</v>
      </c>
      <c r="L15" s="9">
        <v>23840470</v>
      </c>
      <c r="M15" s="9">
        <f t="shared" si="0"/>
        <v>24870933</v>
      </c>
      <c r="N15" s="9">
        <v>23840470</v>
      </c>
      <c r="O15" s="27">
        <f t="shared" si="1"/>
        <v>0.48942277437584791</v>
      </c>
      <c r="P15" s="9">
        <v>23840470</v>
      </c>
      <c r="Q15" s="58">
        <v>23840470</v>
      </c>
    </row>
    <row r="16" spans="1:17" s="6" customFormat="1" ht="16.5" customHeight="1" x14ac:dyDescent="0.25">
      <c r="A16" s="25" t="s">
        <v>4</v>
      </c>
      <c r="B16" s="7" t="s">
        <v>37</v>
      </c>
      <c r="C16" s="7" t="s">
        <v>37</v>
      </c>
      <c r="D16" s="7" t="s">
        <v>37</v>
      </c>
      <c r="E16" s="7" t="s">
        <v>40</v>
      </c>
      <c r="F16" s="7" t="s">
        <v>51</v>
      </c>
      <c r="G16" s="24" t="s">
        <v>62</v>
      </c>
      <c r="H16" s="7" t="s">
        <v>6</v>
      </c>
      <c r="I16" s="8">
        <v>10</v>
      </c>
      <c r="J16" s="9">
        <v>17093364</v>
      </c>
      <c r="K16" s="30">
        <v>0</v>
      </c>
      <c r="L16" s="9">
        <v>9229099</v>
      </c>
      <c r="M16" s="9">
        <f t="shared" si="0"/>
        <v>7864265</v>
      </c>
      <c r="N16" s="9">
        <v>9229099</v>
      </c>
      <c r="O16" s="27">
        <f t="shared" si="1"/>
        <v>0.53992291979507367</v>
      </c>
      <c r="P16" s="9">
        <v>9229099</v>
      </c>
      <c r="Q16" s="58">
        <v>9229099</v>
      </c>
    </row>
    <row r="17" spans="1:17" s="6" customFormat="1" ht="16.5" customHeight="1" x14ac:dyDescent="0.25">
      <c r="A17" s="25" t="s">
        <v>4</v>
      </c>
      <c r="B17" s="7" t="s">
        <v>37</v>
      </c>
      <c r="C17" s="7" t="s">
        <v>37</v>
      </c>
      <c r="D17" s="7" t="s">
        <v>37</v>
      </c>
      <c r="E17" s="7" t="s">
        <v>40</v>
      </c>
      <c r="F17" s="7" t="s">
        <v>52</v>
      </c>
      <c r="G17" s="24" t="s">
        <v>63</v>
      </c>
      <c r="H17" s="7" t="s">
        <v>6</v>
      </c>
      <c r="I17" s="8">
        <v>10</v>
      </c>
      <c r="J17" s="9">
        <v>10227089148</v>
      </c>
      <c r="K17" s="9">
        <v>0</v>
      </c>
      <c r="L17" s="9">
        <v>5694444794</v>
      </c>
      <c r="M17" s="9">
        <f t="shared" si="0"/>
        <v>4532644354</v>
      </c>
      <c r="N17" s="9">
        <v>5694444794</v>
      </c>
      <c r="O17" s="27">
        <f t="shared" si="1"/>
        <v>0.55680015218343926</v>
      </c>
      <c r="P17" s="30">
        <v>5694444794</v>
      </c>
      <c r="Q17" s="58">
        <v>5694444794</v>
      </c>
    </row>
    <row r="18" spans="1:17" s="52" customFormat="1" ht="16.5" customHeight="1" x14ac:dyDescent="0.25">
      <c r="A18" s="11" t="s">
        <v>4</v>
      </c>
      <c r="B18" s="12" t="s">
        <v>37</v>
      </c>
      <c r="C18" s="12" t="s">
        <v>37</v>
      </c>
      <c r="D18" s="12" t="s">
        <v>53</v>
      </c>
      <c r="E18" s="12"/>
      <c r="F18" s="12"/>
      <c r="G18" s="13" t="s">
        <v>74</v>
      </c>
      <c r="H18" s="12" t="s">
        <v>6</v>
      </c>
      <c r="I18" s="8">
        <v>10</v>
      </c>
      <c r="J18" s="26">
        <f>SUM(J19:J25)</f>
        <v>59563000000</v>
      </c>
      <c r="K18" s="15">
        <f>SUM(K19:K32)</f>
        <v>0</v>
      </c>
      <c r="L18" s="15">
        <f>SUM(L19:L25)</f>
        <v>34197510763</v>
      </c>
      <c r="M18" s="15">
        <f>SUM(M19:M25)</f>
        <v>25365489237</v>
      </c>
      <c r="N18" s="15">
        <f>SUM(N19:N25)</f>
        <v>34197510763</v>
      </c>
      <c r="O18" s="28">
        <f>IF(N18&gt;1,N18/(J18-K18),0)</f>
        <v>0.5741401669324917</v>
      </c>
      <c r="P18" s="15">
        <f>SUM(P19:P25)</f>
        <v>32970693556</v>
      </c>
      <c r="Q18" s="23">
        <f>SUM(Q19:Q25)</f>
        <v>32366459564</v>
      </c>
    </row>
    <row r="19" spans="1:17" s="6" customFormat="1" ht="16.5" customHeight="1" x14ac:dyDescent="0.25">
      <c r="A19" s="25" t="s">
        <v>4</v>
      </c>
      <c r="B19" s="7" t="s">
        <v>37</v>
      </c>
      <c r="C19" s="7" t="s">
        <v>37</v>
      </c>
      <c r="D19" s="7" t="s">
        <v>53</v>
      </c>
      <c r="E19" s="7" t="s">
        <v>38</v>
      </c>
      <c r="F19" s="7"/>
      <c r="G19" s="24" t="s">
        <v>64</v>
      </c>
      <c r="H19" s="7" t="s">
        <v>6</v>
      </c>
      <c r="I19" s="8">
        <v>10</v>
      </c>
      <c r="J19" s="9">
        <v>16795844327</v>
      </c>
      <c r="K19" s="30">
        <v>0</v>
      </c>
      <c r="L19" s="9">
        <v>10637297600</v>
      </c>
      <c r="M19" s="9">
        <f t="shared" ref="M19:M25" si="2">+J19-L19-K19</f>
        <v>6158546727</v>
      </c>
      <c r="N19" s="9">
        <v>10637297600</v>
      </c>
      <c r="O19" s="27">
        <f t="shared" ref="O19:O25" si="3">IF(N19&gt;1,N19/(J19-K19),0)</f>
        <v>0.6333291374283645</v>
      </c>
      <c r="P19" s="9">
        <v>10636700600</v>
      </c>
      <c r="Q19" s="58">
        <v>10636700600</v>
      </c>
    </row>
    <row r="20" spans="1:17" s="6" customFormat="1" ht="16.5" customHeight="1" x14ac:dyDescent="0.25">
      <c r="A20" s="25" t="s">
        <v>4</v>
      </c>
      <c r="B20" s="7" t="s">
        <v>37</v>
      </c>
      <c r="C20" s="7" t="s">
        <v>37</v>
      </c>
      <c r="D20" s="7" t="s">
        <v>53</v>
      </c>
      <c r="E20" s="7" t="s">
        <v>40</v>
      </c>
      <c r="F20" s="7"/>
      <c r="G20" s="24" t="s">
        <v>65</v>
      </c>
      <c r="H20" s="7" t="s">
        <v>6</v>
      </c>
      <c r="I20" s="8">
        <v>10</v>
      </c>
      <c r="J20" s="9">
        <v>11890906398</v>
      </c>
      <c r="K20" s="9">
        <v>0</v>
      </c>
      <c r="L20" s="9">
        <v>7510599200</v>
      </c>
      <c r="M20" s="9">
        <f t="shared" si="2"/>
        <v>4380307198</v>
      </c>
      <c r="N20" s="9">
        <v>7510599200</v>
      </c>
      <c r="O20" s="27">
        <f t="shared" si="3"/>
        <v>0.63162545802759418</v>
      </c>
      <c r="P20" s="9">
        <v>7510171800</v>
      </c>
      <c r="Q20" s="58">
        <v>7510171800</v>
      </c>
    </row>
    <row r="21" spans="1:17" s="6" customFormat="1" ht="16.5" customHeight="1" x14ac:dyDescent="0.25">
      <c r="A21" s="25" t="s">
        <v>4</v>
      </c>
      <c r="B21" s="7" t="s">
        <v>37</v>
      </c>
      <c r="C21" s="7" t="s">
        <v>37</v>
      </c>
      <c r="D21" s="7" t="s">
        <v>53</v>
      </c>
      <c r="E21" s="7" t="s">
        <v>42</v>
      </c>
      <c r="F21" s="7"/>
      <c r="G21" s="24" t="s">
        <v>135</v>
      </c>
      <c r="H21" s="7" t="s">
        <v>6</v>
      </c>
      <c r="I21" s="8">
        <v>10</v>
      </c>
      <c r="J21" s="9">
        <v>14018864352</v>
      </c>
      <c r="K21" s="9">
        <v>0</v>
      </c>
      <c r="L21" s="9">
        <v>4270161056</v>
      </c>
      <c r="M21" s="9">
        <f t="shared" si="2"/>
        <v>9748703296</v>
      </c>
      <c r="N21" s="9">
        <v>4270161056</v>
      </c>
      <c r="O21" s="27">
        <f t="shared" si="3"/>
        <v>0.3046010681593333</v>
      </c>
      <c r="P21" s="9">
        <v>4270161056</v>
      </c>
      <c r="Q21" s="58">
        <v>3665927064</v>
      </c>
    </row>
    <row r="22" spans="1:17" s="6" customFormat="1" ht="16.5" customHeight="1" x14ac:dyDescent="0.25">
      <c r="A22" s="25" t="s">
        <v>4</v>
      </c>
      <c r="B22" s="7" t="s">
        <v>37</v>
      </c>
      <c r="C22" s="7" t="s">
        <v>37</v>
      </c>
      <c r="D22" s="7" t="s">
        <v>53</v>
      </c>
      <c r="E22" s="7" t="s">
        <v>43</v>
      </c>
      <c r="F22" s="7"/>
      <c r="G22" s="24" t="s">
        <v>66</v>
      </c>
      <c r="H22" s="7" t="s">
        <v>6</v>
      </c>
      <c r="I22" s="8">
        <v>10</v>
      </c>
      <c r="J22" s="9">
        <v>6216821563</v>
      </c>
      <c r="K22" s="9">
        <v>0</v>
      </c>
      <c r="L22" s="9">
        <v>3909437300</v>
      </c>
      <c r="M22" s="9">
        <f t="shared" si="2"/>
        <v>2307384263</v>
      </c>
      <c r="N22" s="9">
        <v>3909437300</v>
      </c>
      <c r="O22" s="27">
        <f t="shared" si="3"/>
        <v>0.62884824027560726</v>
      </c>
      <c r="P22" s="9">
        <v>3909112700</v>
      </c>
      <c r="Q22" s="58">
        <v>3909112700</v>
      </c>
    </row>
    <row r="23" spans="1:17" s="6" customFormat="1" ht="16.5" customHeight="1" x14ac:dyDescent="0.25">
      <c r="A23" s="25" t="s">
        <v>4</v>
      </c>
      <c r="B23" s="7" t="s">
        <v>37</v>
      </c>
      <c r="C23" s="7" t="s">
        <v>37</v>
      </c>
      <c r="D23" s="7" t="s">
        <v>53</v>
      </c>
      <c r="E23" s="7" t="s">
        <v>45</v>
      </c>
      <c r="F23" s="7"/>
      <c r="G23" s="24" t="s">
        <v>67</v>
      </c>
      <c r="H23" s="7" t="s">
        <v>6</v>
      </c>
      <c r="I23" s="8" t="s">
        <v>7</v>
      </c>
      <c r="J23" s="9">
        <v>2982536407</v>
      </c>
      <c r="K23" s="9">
        <v>0</v>
      </c>
      <c r="L23" s="9">
        <v>2982536407</v>
      </c>
      <c r="M23" s="9">
        <f t="shared" si="2"/>
        <v>0</v>
      </c>
      <c r="N23" s="9">
        <v>2982536407</v>
      </c>
      <c r="O23" s="27">
        <f t="shared" si="3"/>
        <v>1</v>
      </c>
      <c r="P23" s="9">
        <v>1757474100</v>
      </c>
      <c r="Q23" s="58">
        <v>1757474100</v>
      </c>
    </row>
    <row r="24" spans="1:17" s="6" customFormat="1" ht="16.5" customHeight="1" x14ac:dyDescent="0.25">
      <c r="A24" s="25" t="s">
        <v>4</v>
      </c>
      <c r="B24" s="7" t="s">
        <v>37</v>
      </c>
      <c r="C24" s="7" t="s">
        <v>37</v>
      </c>
      <c r="D24" s="7" t="s">
        <v>53</v>
      </c>
      <c r="E24" s="7" t="s">
        <v>46</v>
      </c>
      <c r="F24" s="7"/>
      <c r="G24" s="24" t="s">
        <v>16</v>
      </c>
      <c r="H24" s="7" t="s">
        <v>6</v>
      </c>
      <c r="I24" s="8" t="s">
        <v>7</v>
      </c>
      <c r="J24" s="9">
        <v>4589616172</v>
      </c>
      <c r="K24" s="9">
        <v>0</v>
      </c>
      <c r="L24" s="9">
        <v>2932345500</v>
      </c>
      <c r="M24" s="9">
        <f t="shared" si="2"/>
        <v>1657270672</v>
      </c>
      <c r="N24" s="9">
        <v>2932345500</v>
      </c>
      <c r="O24" s="27">
        <f t="shared" si="3"/>
        <v>0.63890865599817304</v>
      </c>
      <c r="P24" s="9">
        <v>2932102000</v>
      </c>
      <c r="Q24" s="58">
        <v>2932102000</v>
      </c>
    </row>
    <row r="25" spans="1:17" s="6" customFormat="1" ht="16.5" customHeight="1" x14ac:dyDescent="0.25">
      <c r="A25" s="25" t="s">
        <v>4</v>
      </c>
      <c r="B25" s="7" t="s">
        <v>37</v>
      </c>
      <c r="C25" s="7" t="s">
        <v>37</v>
      </c>
      <c r="D25" s="7" t="s">
        <v>53</v>
      </c>
      <c r="E25" s="7" t="s">
        <v>47</v>
      </c>
      <c r="F25" s="7"/>
      <c r="G25" s="24" t="s">
        <v>17</v>
      </c>
      <c r="H25" s="7" t="s">
        <v>6</v>
      </c>
      <c r="I25" s="8" t="s">
        <v>7</v>
      </c>
      <c r="J25" s="9">
        <v>3068410781</v>
      </c>
      <c r="K25" s="9">
        <v>0</v>
      </c>
      <c r="L25" s="9">
        <v>1955133700</v>
      </c>
      <c r="M25" s="9">
        <f t="shared" si="2"/>
        <v>1113277081</v>
      </c>
      <c r="N25" s="9">
        <v>1955133700</v>
      </c>
      <c r="O25" s="27">
        <f t="shared" si="3"/>
        <v>0.63718121188546295</v>
      </c>
      <c r="P25" s="9">
        <v>1954971300</v>
      </c>
      <c r="Q25" s="58">
        <v>1954971300</v>
      </c>
    </row>
    <row r="26" spans="1:17" s="52" customFormat="1" ht="16.5" customHeight="1" x14ac:dyDescent="0.25">
      <c r="A26" s="11" t="s">
        <v>4</v>
      </c>
      <c r="B26" s="12" t="s">
        <v>37</v>
      </c>
      <c r="C26" s="12" t="s">
        <v>37</v>
      </c>
      <c r="D26" s="12" t="s">
        <v>54</v>
      </c>
      <c r="E26" s="12"/>
      <c r="F26" s="12"/>
      <c r="G26" s="13" t="s">
        <v>75</v>
      </c>
      <c r="H26" s="12" t="s">
        <v>6</v>
      </c>
      <c r="I26" s="14" t="s">
        <v>7</v>
      </c>
      <c r="J26" s="26">
        <f>J27+J28+J29+J30+J31+J32</f>
        <v>11389800000</v>
      </c>
      <c r="K26" s="15">
        <v>0</v>
      </c>
      <c r="L26" s="15">
        <f>L27+L28+L29+L30+L31+L32</f>
        <v>6898508340</v>
      </c>
      <c r="M26" s="15">
        <f>M27+M28+M29+M30+M31+M32</f>
        <v>4491291660</v>
      </c>
      <c r="N26" s="15">
        <f>N27+N28+N29+N30+N31+N32</f>
        <v>6898508340</v>
      </c>
      <c r="O26" s="28">
        <f>IF(N26&gt;1,N26/(J26-K26),0)</f>
        <v>0.60567422957382921</v>
      </c>
      <c r="P26" s="26">
        <f>P27+P28+P29+P30+P31+P32</f>
        <v>6895493642</v>
      </c>
      <c r="Q26" s="23">
        <f>Q27+Q28+Q29+Q30+Q31+Q32</f>
        <v>6895493642</v>
      </c>
    </row>
    <row r="27" spans="1:17" s="6" customFormat="1" ht="16.5" customHeight="1" x14ac:dyDescent="0.25">
      <c r="A27" s="25" t="s">
        <v>4</v>
      </c>
      <c r="B27" s="7" t="s">
        <v>37</v>
      </c>
      <c r="C27" s="7" t="s">
        <v>37</v>
      </c>
      <c r="D27" s="7" t="s">
        <v>54</v>
      </c>
      <c r="E27" s="7" t="s">
        <v>38</v>
      </c>
      <c r="F27" s="7" t="s">
        <v>38</v>
      </c>
      <c r="G27" s="24" t="s">
        <v>173</v>
      </c>
      <c r="H27" s="7" t="s">
        <v>6</v>
      </c>
      <c r="I27" s="8" t="s">
        <v>7</v>
      </c>
      <c r="J27" s="9">
        <v>8716477673</v>
      </c>
      <c r="K27" s="9">
        <v>0</v>
      </c>
      <c r="L27" s="9">
        <v>5356918786</v>
      </c>
      <c r="M27" s="9">
        <f t="shared" ref="M27:M32" si="4">+J27-L27-K27</f>
        <v>3359558887</v>
      </c>
      <c r="N27" s="9">
        <v>5356918786</v>
      </c>
      <c r="O27" s="27">
        <f t="shared" ref="O27:O32" si="5">IF(N27&gt;1,N27/(J27-K27),0)</f>
        <v>0.61457379769278742</v>
      </c>
      <c r="P27" s="9">
        <v>5356918786</v>
      </c>
      <c r="Q27" s="58">
        <v>5356918786</v>
      </c>
    </row>
    <row r="28" spans="1:17" s="6" customFormat="1" ht="16.5" customHeight="1" x14ac:dyDescent="0.25">
      <c r="A28" s="25" t="s">
        <v>4</v>
      </c>
      <c r="B28" s="7" t="s">
        <v>37</v>
      </c>
      <c r="C28" s="7" t="s">
        <v>37</v>
      </c>
      <c r="D28" s="7" t="s">
        <v>54</v>
      </c>
      <c r="E28" s="7" t="s">
        <v>38</v>
      </c>
      <c r="F28" s="73" t="s">
        <v>40</v>
      </c>
      <c r="G28" s="24" t="s">
        <v>68</v>
      </c>
      <c r="H28" s="7" t="s">
        <v>6</v>
      </c>
      <c r="I28" s="8" t="s">
        <v>7</v>
      </c>
      <c r="J28" s="9">
        <v>295733073</v>
      </c>
      <c r="K28" s="9">
        <v>0</v>
      </c>
      <c r="L28" s="9">
        <v>199901706</v>
      </c>
      <c r="M28" s="9">
        <f t="shared" si="4"/>
        <v>95831367</v>
      </c>
      <c r="N28" s="9">
        <v>199901706</v>
      </c>
      <c r="O28" s="27">
        <f t="shared" si="5"/>
        <v>0.67595316266841754</v>
      </c>
      <c r="P28" s="9">
        <v>197086663</v>
      </c>
      <c r="Q28" s="58">
        <v>197086663</v>
      </c>
    </row>
    <row r="29" spans="1:17" s="6" customFormat="1" ht="16.5" customHeight="1" x14ac:dyDescent="0.25">
      <c r="A29" s="25" t="s">
        <v>4</v>
      </c>
      <c r="B29" s="7" t="s">
        <v>37</v>
      </c>
      <c r="C29" s="7" t="s">
        <v>37</v>
      </c>
      <c r="D29" s="7" t="s">
        <v>54</v>
      </c>
      <c r="E29" s="7" t="s">
        <v>38</v>
      </c>
      <c r="F29" s="73" t="s">
        <v>42</v>
      </c>
      <c r="G29" s="24" t="s">
        <v>69</v>
      </c>
      <c r="H29" s="7" t="s">
        <v>6</v>
      </c>
      <c r="I29" s="8" t="s">
        <v>7</v>
      </c>
      <c r="J29" s="9">
        <v>670351762</v>
      </c>
      <c r="K29" s="9">
        <v>0</v>
      </c>
      <c r="L29" s="9">
        <v>381707571</v>
      </c>
      <c r="M29" s="9">
        <f t="shared" si="4"/>
        <v>288644191</v>
      </c>
      <c r="N29" s="9">
        <v>381707571</v>
      </c>
      <c r="O29" s="27">
        <f t="shared" si="5"/>
        <v>0.56941384007281837</v>
      </c>
      <c r="P29" s="9">
        <v>381507916</v>
      </c>
      <c r="Q29" s="58">
        <v>381507916</v>
      </c>
    </row>
    <row r="30" spans="1:17" s="6" customFormat="1" ht="16.5" customHeight="1" x14ac:dyDescent="0.25">
      <c r="A30" s="25" t="s">
        <v>4</v>
      </c>
      <c r="B30" s="7" t="s">
        <v>37</v>
      </c>
      <c r="C30" s="7" t="s">
        <v>37</v>
      </c>
      <c r="D30" s="7" t="s">
        <v>54</v>
      </c>
      <c r="E30" s="7" t="s">
        <v>40</v>
      </c>
      <c r="F30" s="7"/>
      <c r="G30" s="24" t="s">
        <v>70</v>
      </c>
      <c r="H30" s="7" t="s">
        <v>6</v>
      </c>
      <c r="I30" s="8" t="s">
        <v>7</v>
      </c>
      <c r="J30" s="9">
        <v>334102890</v>
      </c>
      <c r="K30" s="9">
        <v>0</v>
      </c>
      <c r="L30" s="9">
        <v>226122034</v>
      </c>
      <c r="M30" s="9">
        <f t="shared" si="4"/>
        <v>107980856</v>
      </c>
      <c r="N30" s="9">
        <v>226122034</v>
      </c>
      <c r="O30" s="27">
        <f t="shared" si="5"/>
        <v>0.67680358586542011</v>
      </c>
      <c r="P30" s="9">
        <v>226122034</v>
      </c>
      <c r="Q30" s="58">
        <v>226122034</v>
      </c>
    </row>
    <row r="31" spans="1:17" s="6" customFormat="1" ht="16.5" customHeight="1" x14ac:dyDescent="0.25">
      <c r="A31" s="25" t="s">
        <v>4</v>
      </c>
      <c r="B31" s="7" t="s">
        <v>37</v>
      </c>
      <c r="C31" s="7" t="s">
        <v>37</v>
      </c>
      <c r="D31" s="7" t="s">
        <v>54</v>
      </c>
      <c r="E31" s="7" t="s">
        <v>55</v>
      </c>
      <c r="F31" s="7"/>
      <c r="G31" s="24" t="s">
        <v>71</v>
      </c>
      <c r="H31" s="7" t="s">
        <v>6</v>
      </c>
      <c r="I31" s="8" t="s">
        <v>7</v>
      </c>
      <c r="J31" s="9">
        <v>1303398838</v>
      </c>
      <c r="K31" s="9">
        <v>0</v>
      </c>
      <c r="L31" s="9">
        <v>693892677</v>
      </c>
      <c r="M31" s="9">
        <f t="shared" si="4"/>
        <v>609506161</v>
      </c>
      <c r="N31" s="9">
        <v>693892677</v>
      </c>
      <c r="O31" s="27">
        <f t="shared" si="5"/>
        <v>0.53237171675305728</v>
      </c>
      <c r="P31" s="9">
        <v>693892677</v>
      </c>
      <c r="Q31" s="58">
        <v>693892677</v>
      </c>
    </row>
    <row r="32" spans="1:17" s="6" customFormat="1" ht="16.5" customHeight="1" x14ac:dyDescent="0.25">
      <c r="A32" s="25" t="s">
        <v>4</v>
      </c>
      <c r="B32" s="7" t="s">
        <v>37</v>
      </c>
      <c r="C32" s="7" t="s">
        <v>37</v>
      </c>
      <c r="D32" s="7" t="s">
        <v>54</v>
      </c>
      <c r="E32" s="7" t="s">
        <v>56</v>
      </c>
      <c r="F32" s="7"/>
      <c r="G32" s="24" t="s">
        <v>72</v>
      </c>
      <c r="H32" s="7" t="s">
        <v>6</v>
      </c>
      <c r="I32" s="8" t="s">
        <v>7</v>
      </c>
      <c r="J32" s="9">
        <v>69735764</v>
      </c>
      <c r="K32" s="9">
        <v>0</v>
      </c>
      <c r="L32" s="9">
        <v>39965566</v>
      </c>
      <c r="M32" s="9">
        <f t="shared" si="4"/>
        <v>29770198</v>
      </c>
      <c r="N32" s="9">
        <v>39965566</v>
      </c>
      <c r="O32" s="27">
        <f t="shared" si="5"/>
        <v>0.57309999500399822</v>
      </c>
      <c r="P32" s="9">
        <v>39965566</v>
      </c>
      <c r="Q32" s="58">
        <v>39965566</v>
      </c>
    </row>
    <row r="33" spans="1:17" ht="16.5" customHeight="1" x14ac:dyDescent="0.25">
      <c r="A33" s="90" t="s">
        <v>4</v>
      </c>
      <c r="B33" s="91" t="s">
        <v>37</v>
      </c>
      <c r="C33" s="91"/>
      <c r="D33" s="91"/>
      <c r="E33" s="91"/>
      <c r="F33" s="91"/>
      <c r="G33" s="92" t="s">
        <v>11</v>
      </c>
      <c r="H33" s="91" t="s">
        <v>6</v>
      </c>
      <c r="I33" s="93" t="s">
        <v>7</v>
      </c>
      <c r="J33" s="72">
        <f>J3</f>
        <v>222978100000</v>
      </c>
      <c r="K33" s="72">
        <f>K3</f>
        <v>0</v>
      </c>
      <c r="L33" s="72">
        <f>L3</f>
        <v>131774702956</v>
      </c>
      <c r="M33" s="72">
        <f>M3</f>
        <v>91203397044</v>
      </c>
      <c r="N33" s="72">
        <f>N3</f>
        <v>131774702956</v>
      </c>
      <c r="O33" s="84">
        <f>IF(N33&gt;1,N33/(J33-K33),0)</f>
        <v>0.59097598802752382</v>
      </c>
      <c r="P33" s="72">
        <f>P3</f>
        <v>130539780735</v>
      </c>
      <c r="Q33" s="81">
        <f>Q3</f>
        <v>129935546743</v>
      </c>
    </row>
    <row r="34" spans="1:17" ht="15" customHeight="1" thickBot="1" x14ac:dyDescent="0.3">
      <c r="A34" s="109" t="s">
        <v>27</v>
      </c>
      <c r="B34" s="110"/>
      <c r="C34" s="110"/>
      <c r="D34" s="110"/>
      <c r="E34" s="110"/>
      <c r="F34" s="110"/>
      <c r="G34" s="110"/>
      <c r="H34" s="110"/>
      <c r="I34" s="111"/>
      <c r="J34" s="85">
        <f>J33</f>
        <v>222978100000</v>
      </c>
      <c r="K34" s="85">
        <f>K33</f>
        <v>0</v>
      </c>
      <c r="L34" s="85">
        <f>L33</f>
        <v>131774702956</v>
      </c>
      <c r="M34" s="85">
        <f>SUM(M33:M33)</f>
        <v>91203397044</v>
      </c>
      <c r="N34" s="85">
        <f>N33</f>
        <v>131774702956</v>
      </c>
      <c r="O34" s="84">
        <f>O33</f>
        <v>0.59097598802752382</v>
      </c>
      <c r="P34" s="85">
        <f>P33</f>
        <v>130539780735</v>
      </c>
      <c r="Q34" s="86">
        <f>Q33</f>
        <v>129935546743</v>
      </c>
    </row>
    <row r="35" spans="1:17" ht="15.75" customHeight="1" thickBot="1" x14ac:dyDescent="0.3">
      <c r="A35" s="103" t="s">
        <v>131</v>
      </c>
      <c r="B35" s="104"/>
      <c r="C35" s="104"/>
      <c r="D35" s="104"/>
      <c r="E35" s="104"/>
      <c r="F35" s="104"/>
      <c r="G35" s="104"/>
      <c r="H35" s="104"/>
      <c r="I35" s="104"/>
      <c r="J35" s="104"/>
      <c r="K35" s="104"/>
      <c r="L35" s="104"/>
      <c r="M35" s="104"/>
      <c r="N35" s="104"/>
      <c r="O35" s="104"/>
      <c r="P35" s="104"/>
      <c r="Q35" s="105"/>
    </row>
    <row r="36" spans="1:17" ht="15.75" customHeight="1" x14ac:dyDescent="0.25">
      <c r="A36" s="11" t="s">
        <v>4</v>
      </c>
      <c r="B36" s="12" t="s">
        <v>53</v>
      </c>
      <c r="C36" s="12" t="s">
        <v>37</v>
      </c>
      <c r="D36" s="12"/>
      <c r="E36" s="12"/>
      <c r="F36" s="12"/>
      <c r="G36" s="13" t="s">
        <v>85</v>
      </c>
      <c r="H36" s="12" t="s">
        <v>6</v>
      </c>
      <c r="I36" s="14">
        <v>10</v>
      </c>
      <c r="J36" s="54">
        <f>J37+J38+J39+J40+J41+J42+J43+J44</f>
        <v>394259116</v>
      </c>
      <c r="K36" s="54">
        <f>K37+K38+K39+K40+K41+K42+K43+K44</f>
        <v>0</v>
      </c>
      <c r="L36" s="54">
        <f>L37+L38+L39+L40+L41+L42+L43+L44</f>
        <v>62215551</v>
      </c>
      <c r="M36" s="26">
        <f>M37+M38+M39+M40+M41+M42+M43+M44</f>
        <v>332043565</v>
      </c>
      <c r="N36" s="54">
        <f>N37+N38+N39+N40+N41+N42+N43+N44</f>
        <v>61032384</v>
      </c>
      <c r="O36" s="70">
        <f t="shared" ref="O36:O46" si="6">IF(N36&gt;1,N36/(J36-K36),0)</f>
        <v>0.1548027211626985</v>
      </c>
      <c r="P36" s="54">
        <f>P37+P38+P39+P40+P41+P42+P43+P44</f>
        <v>36330200</v>
      </c>
      <c r="Q36" s="76">
        <f>Q37+Q38+Q39+Q40+Q41+Q42+Q43+Q44</f>
        <v>36330200</v>
      </c>
    </row>
    <row r="37" spans="1:17" ht="15.75" customHeight="1" x14ac:dyDescent="0.25">
      <c r="A37" s="25" t="s">
        <v>4</v>
      </c>
      <c r="B37" s="7" t="s">
        <v>53</v>
      </c>
      <c r="C37" s="7" t="s">
        <v>37</v>
      </c>
      <c r="D37" s="7" t="s">
        <v>37</v>
      </c>
      <c r="E37" s="73" t="s">
        <v>42</v>
      </c>
      <c r="F37" s="73" t="s">
        <v>48</v>
      </c>
      <c r="G37" s="24" t="s">
        <v>182</v>
      </c>
      <c r="H37" s="7" t="s">
        <v>6</v>
      </c>
      <c r="I37" s="8" t="s">
        <v>7</v>
      </c>
      <c r="J37" s="49">
        <v>245703404</v>
      </c>
      <c r="K37" s="49"/>
      <c r="L37" s="49">
        <v>12408200</v>
      </c>
      <c r="M37" s="30">
        <f t="shared" ref="M37:M44" si="7">J37-K37-L37</f>
        <v>233295204</v>
      </c>
      <c r="N37" s="30">
        <v>12408200</v>
      </c>
      <c r="O37" s="77">
        <f t="shared" si="6"/>
        <v>5.0500724849542579E-2</v>
      </c>
      <c r="P37" s="49">
        <v>7910000</v>
      </c>
      <c r="Q37" s="78">
        <v>7910000</v>
      </c>
    </row>
    <row r="38" spans="1:17" ht="15.75" customHeight="1" x14ac:dyDescent="0.25">
      <c r="A38" s="25" t="s">
        <v>4</v>
      </c>
      <c r="B38" s="7" t="s">
        <v>53</v>
      </c>
      <c r="C38" s="7" t="s">
        <v>37</v>
      </c>
      <c r="D38" s="7" t="s">
        <v>37</v>
      </c>
      <c r="E38" s="7" t="s">
        <v>43</v>
      </c>
      <c r="F38" s="7" t="s">
        <v>42</v>
      </c>
      <c r="G38" s="24" t="s">
        <v>137</v>
      </c>
      <c r="H38" s="7" t="s">
        <v>6</v>
      </c>
      <c r="I38" s="8" t="s">
        <v>7</v>
      </c>
      <c r="J38" s="49">
        <v>22119214</v>
      </c>
      <c r="K38" s="49"/>
      <c r="L38" s="49">
        <v>13739200</v>
      </c>
      <c r="M38" s="30">
        <f t="shared" si="7"/>
        <v>8380014</v>
      </c>
      <c r="N38" s="30">
        <v>13739200</v>
      </c>
      <c r="O38" s="77">
        <f t="shared" si="6"/>
        <v>0.62114322868796334</v>
      </c>
      <c r="P38" s="49">
        <v>5250000</v>
      </c>
      <c r="Q38" s="78">
        <v>5250000</v>
      </c>
    </row>
    <row r="39" spans="1:17" ht="15.75" customHeight="1" x14ac:dyDescent="0.25">
      <c r="A39" s="25" t="s">
        <v>4</v>
      </c>
      <c r="B39" s="7" t="s">
        <v>53</v>
      </c>
      <c r="C39" s="7" t="s">
        <v>37</v>
      </c>
      <c r="D39" s="7" t="s">
        <v>37</v>
      </c>
      <c r="E39" s="7" t="s">
        <v>43</v>
      </c>
      <c r="F39" s="7" t="s">
        <v>43</v>
      </c>
      <c r="G39" s="24" t="s">
        <v>138</v>
      </c>
      <c r="H39" s="7" t="s">
        <v>6</v>
      </c>
      <c r="I39" s="8" t="s">
        <v>7</v>
      </c>
      <c r="J39" s="49">
        <v>31938222</v>
      </c>
      <c r="K39" s="49"/>
      <c r="L39" s="49">
        <v>31884984</v>
      </c>
      <c r="M39" s="30">
        <f t="shared" si="7"/>
        <v>53238</v>
      </c>
      <c r="N39" s="30">
        <v>31884984</v>
      </c>
      <c r="O39" s="77">
        <f t="shared" si="6"/>
        <v>0.99833309443462448</v>
      </c>
      <c r="P39" s="49">
        <v>23170200</v>
      </c>
      <c r="Q39" s="78">
        <v>23170200</v>
      </c>
    </row>
    <row r="40" spans="1:17" ht="15.75" customHeight="1" x14ac:dyDescent="0.25">
      <c r="A40" s="25" t="s">
        <v>4</v>
      </c>
      <c r="B40" s="7" t="s">
        <v>53</v>
      </c>
      <c r="C40" s="7" t="s">
        <v>37</v>
      </c>
      <c r="D40" s="7" t="s">
        <v>37</v>
      </c>
      <c r="E40" s="7" t="s">
        <v>43</v>
      </c>
      <c r="F40" s="73" t="s">
        <v>45</v>
      </c>
      <c r="G40" s="24" t="s">
        <v>151</v>
      </c>
      <c r="H40" s="7" t="s">
        <v>6</v>
      </c>
      <c r="I40" s="8" t="s">
        <v>7</v>
      </c>
      <c r="J40" s="49">
        <v>0</v>
      </c>
      <c r="K40" s="49"/>
      <c r="L40" s="49">
        <v>0</v>
      </c>
      <c r="M40" s="30">
        <f t="shared" si="7"/>
        <v>0</v>
      </c>
      <c r="N40" s="30">
        <v>0</v>
      </c>
      <c r="O40" s="77">
        <f t="shared" si="6"/>
        <v>0</v>
      </c>
      <c r="P40" s="49">
        <v>0</v>
      </c>
      <c r="Q40" s="78">
        <v>0</v>
      </c>
    </row>
    <row r="41" spans="1:17" ht="15.75" customHeight="1" x14ac:dyDescent="0.25">
      <c r="A41" s="25" t="s">
        <v>4</v>
      </c>
      <c r="B41" s="7" t="s">
        <v>53</v>
      </c>
      <c r="C41" s="7" t="s">
        <v>37</v>
      </c>
      <c r="D41" s="7" t="s">
        <v>37</v>
      </c>
      <c r="E41" s="7" t="s">
        <v>43</v>
      </c>
      <c r="F41" s="73" t="s">
        <v>46</v>
      </c>
      <c r="G41" s="24" t="s">
        <v>152</v>
      </c>
      <c r="H41" s="7" t="s">
        <v>6</v>
      </c>
      <c r="I41" s="8" t="s">
        <v>7</v>
      </c>
      <c r="J41" s="49">
        <v>0</v>
      </c>
      <c r="K41" s="49"/>
      <c r="L41" s="49">
        <v>0</v>
      </c>
      <c r="M41" s="30">
        <f t="shared" si="7"/>
        <v>0</v>
      </c>
      <c r="N41" s="30">
        <v>0</v>
      </c>
      <c r="O41" s="77">
        <f t="shared" si="6"/>
        <v>0</v>
      </c>
      <c r="P41" s="49">
        <v>0</v>
      </c>
      <c r="Q41" s="78">
        <v>0</v>
      </c>
    </row>
    <row r="42" spans="1:17" ht="15.75" customHeight="1" x14ac:dyDescent="0.25">
      <c r="A42" s="25" t="s">
        <v>4</v>
      </c>
      <c r="B42" s="7" t="s">
        <v>53</v>
      </c>
      <c r="C42" s="7" t="s">
        <v>37</v>
      </c>
      <c r="D42" s="7" t="s">
        <v>37</v>
      </c>
      <c r="E42" s="7" t="s">
        <v>43</v>
      </c>
      <c r="F42" s="73" t="s">
        <v>47</v>
      </c>
      <c r="G42" s="24" t="s">
        <v>153</v>
      </c>
      <c r="H42" s="7" t="s">
        <v>6</v>
      </c>
      <c r="I42" s="8" t="s">
        <v>7</v>
      </c>
      <c r="J42" s="49">
        <v>18000000</v>
      </c>
      <c r="K42" s="49"/>
      <c r="L42" s="49">
        <v>0</v>
      </c>
      <c r="M42" s="30">
        <f t="shared" si="7"/>
        <v>18000000</v>
      </c>
      <c r="N42" s="30">
        <v>0</v>
      </c>
      <c r="O42" s="77">
        <f t="shared" si="6"/>
        <v>0</v>
      </c>
      <c r="P42" s="49">
        <v>0</v>
      </c>
      <c r="Q42" s="78">
        <v>0</v>
      </c>
    </row>
    <row r="43" spans="1:17" ht="15.75" customHeight="1" x14ac:dyDescent="0.25">
      <c r="A43" s="25" t="s">
        <v>4</v>
      </c>
      <c r="B43" s="7" t="s">
        <v>53</v>
      </c>
      <c r="C43" s="7" t="s">
        <v>37</v>
      </c>
      <c r="D43" s="7" t="s">
        <v>37</v>
      </c>
      <c r="E43" s="7" t="s">
        <v>43</v>
      </c>
      <c r="F43" s="73" t="s">
        <v>48</v>
      </c>
      <c r="G43" s="24" t="s">
        <v>184</v>
      </c>
      <c r="H43" s="7" t="s">
        <v>6</v>
      </c>
      <c r="I43" s="8" t="s">
        <v>7</v>
      </c>
      <c r="J43" s="49">
        <v>72238476</v>
      </c>
      <c r="K43" s="49"/>
      <c r="L43" s="49">
        <v>1183167</v>
      </c>
      <c r="M43" s="30">
        <f>J43-K43-L43</f>
        <v>71055309</v>
      </c>
      <c r="N43" s="30">
        <v>0</v>
      </c>
      <c r="O43" s="77">
        <f>IF(N43&gt;1,N43/(J43-K43),0)</f>
        <v>0</v>
      </c>
      <c r="P43" s="49">
        <v>0</v>
      </c>
      <c r="Q43" s="78">
        <v>0</v>
      </c>
    </row>
    <row r="44" spans="1:17" ht="15.75" customHeight="1" x14ac:dyDescent="0.25">
      <c r="A44" s="25" t="s">
        <v>4</v>
      </c>
      <c r="B44" s="7" t="s">
        <v>53</v>
      </c>
      <c r="C44" s="7" t="s">
        <v>37</v>
      </c>
      <c r="D44" s="7" t="s">
        <v>37</v>
      </c>
      <c r="E44" s="7" t="s">
        <v>43</v>
      </c>
      <c r="F44" s="73" t="s">
        <v>49</v>
      </c>
      <c r="G44" s="24" t="s">
        <v>188</v>
      </c>
      <c r="H44" s="7" t="s">
        <v>6</v>
      </c>
      <c r="I44" s="8" t="s">
        <v>7</v>
      </c>
      <c r="J44" s="49">
        <v>4259800</v>
      </c>
      <c r="K44" s="49"/>
      <c r="L44" s="49">
        <v>3000000</v>
      </c>
      <c r="M44" s="30">
        <f t="shared" si="7"/>
        <v>1259800</v>
      </c>
      <c r="N44" s="30">
        <v>3000000</v>
      </c>
      <c r="O44" s="77">
        <f t="shared" si="6"/>
        <v>0.70425841588806981</v>
      </c>
      <c r="P44" s="49">
        <v>0</v>
      </c>
      <c r="Q44" s="78">
        <v>0</v>
      </c>
    </row>
    <row r="45" spans="1:17" s="52" customFormat="1" ht="15" customHeight="1" x14ac:dyDescent="0.25">
      <c r="A45" s="11" t="s">
        <v>4</v>
      </c>
      <c r="B45" s="12" t="s">
        <v>53</v>
      </c>
      <c r="C45" s="12" t="s">
        <v>53</v>
      </c>
      <c r="D45" s="12"/>
      <c r="E45" s="12"/>
      <c r="F45" s="55"/>
      <c r="G45" s="13" t="s">
        <v>86</v>
      </c>
      <c r="H45" s="12" t="s">
        <v>6</v>
      </c>
      <c r="I45" s="14">
        <v>10</v>
      </c>
      <c r="J45" s="54">
        <f>J48+J49+J50+J51+J52+J53+J54+J55+J56+J57+J58+J59+J60+J61+J62+J63+J64+J65+J66+J67+J68+J69+J70+J71+J72+J73+J74+J77+J78+J79+J80+J81+J82+J83+J84+J85+J86+J87+J88+J89</f>
        <v>35780840884</v>
      </c>
      <c r="K45" s="54"/>
      <c r="L45" s="54">
        <f>L48+L49+L50+L51+L52+L53+L54+L55+L56+L57+L58+L59+L60+L61+L62+L63+L64+L65+L66+L67+L68+L69+L70+L71+L72+L73+L74+L77+L78+L79+L80+L81+L82+L83+L84+L85+L86+L87+L88+L89</f>
        <v>25324459035.059998</v>
      </c>
      <c r="M45" s="26">
        <f>M48+M49+M50+M51+M52+M53+M54+M55+M56+M57+M58+M59+M60+M61+M62+M63+M64+M65+M66+M67+M68+M69+M70+M71+M72+M73+M74+M77+M78+M79+M80+M81+M82+M83+M84+M85+M86+M87+M88+M89</f>
        <v>10456381848.939999</v>
      </c>
      <c r="N45" s="26">
        <f>N48+N49+N50+N51+N52+N53+N54+N55+N56+N57+N58+N59+N60+N61+N62+N63+N64+N65+N66+N67+N68+N69+N70+N71+N72+N73+N74+N77+N78+N79+N80+N81+N82+N83+N84+N85+N86+N87+N88+N89</f>
        <v>23973015095.059998</v>
      </c>
      <c r="O45" s="70">
        <f t="shared" si="6"/>
        <v>0.66999585540148476</v>
      </c>
      <c r="P45" s="26">
        <f>P48+P49+P50+P51+P52+P53+P54+P55+P56+P57+P58+P59+P60+P61+P62+P63+P64+P65+P66+P67+P68+P69+P70+P71+P72+P73+P74+P77+P78+P79+P80+P81+P82+P83+P84+P85+P86+P87+P88+P89</f>
        <v>12289229049.66</v>
      </c>
      <c r="Q45" s="37">
        <f>Q48+Q49+Q50+Q51+Q52+Q53+Q54+Q55+Q56+Q57+Q58+Q59+Q60+Q61+Q62+Q63+Q64+Q65+Q66+Q67+Q68+Q69+Q70+Q71+Q72+Q73+Q74+Q77+Q78+Q79+Q80+Q81+Q82+Q83+Q84+Q85+Q86+Q87+Q88+Q89</f>
        <v>12141012150</v>
      </c>
    </row>
    <row r="46" spans="1:17" s="52" customFormat="1" ht="15" customHeight="1" x14ac:dyDescent="0.25">
      <c r="A46" s="11" t="s">
        <v>4</v>
      </c>
      <c r="B46" s="12" t="s">
        <v>53</v>
      </c>
      <c r="C46" s="12" t="s">
        <v>53</v>
      </c>
      <c r="D46" s="12"/>
      <c r="E46" s="12"/>
      <c r="F46" s="55"/>
      <c r="G46" s="13" t="s">
        <v>86</v>
      </c>
      <c r="H46" s="12" t="s">
        <v>9</v>
      </c>
      <c r="I46" s="14">
        <v>20</v>
      </c>
      <c r="J46" s="54">
        <f>J75</f>
        <v>673100000</v>
      </c>
      <c r="K46" s="54">
        <f t="shared" ref="K46:N47" si="8">K75</f>
        <v>0</v>
      </c>
      <c r="L46" s="54">
        <f t="shared" si="8"/>
        <v>148574552.90000001</v>
      </c>
      <c r="M46" s="26">
        <f t="shared" si="8"/>
        <v>524525447.10000002</v>
      </c>
      <c r="N46" s="26">
        <f t="shared" si="8"/>
        <v>148471395.90000001</v>
      </c>
      <c r="O46" s="70">
        <f t="shared" si="6"/>
        <v>0.22057851121675828</v>
      </c>
      <c r="P46" s="54">
        <f>P75</f>
        <v>135549807.56999999</v>
      </c>
      <c r="Q46" s="76">
        <f>Q75</f>
        <v>135549807.56999999</v>
      </c>
    </row>
    <row r="47" spans="1:17" s="52" customFormat="1" ht="15" customHeight="1" x14ac:dyDescent="0.25">
      <c r="A47" s="11" t="s">
        <v>4</v>
      </c>
      <c r="B47" s="12" t="s">
        <v>53</v>
      </c>
      <c r="C47" s="12" t="s">
        <v>53</v>
      </c>
      <c r="D47" s="12"/>
      <c r="E47" s="12"/>
      <c r="F47" s="55"/>
      <c r="G47" s="13" t="s">
        <v>86</v>
      </c>
      <c r="H47" s="12" t="s">
        <v>9</v>
      </c>
      <c r="I47" s="14">
        <v>21</v>
      </c>
      <c r="J47" s="54">
        <f>J76</f>
        <v>722600000</v>
      </c>
      <c r="K47" s="54">
        <f t="shared" si="8"/>
        <v>0</v>
      </c>
      <c r="L47" s="54">
        <f>L76</f>
        <v>722583659</v>
      </c>
      <c r="M47" s="26">
        <f>M76</f>
        <v>16341</v>
      </c>
      <c r="N47" s="26">
        <f>N76</f>
        <v>722583659</v>
      </c>
      <c r="O47" s="70">
        <f>IF(N47&gt;1,N47/(J47-K47),0)</f>
        <v>0.99997738582895102</v>
      </c>
      <c r="P47" s="54">
        <f>P76</f>
        <v>722262959</v>
      </c>
      <c r="Q47" s="76">
        <f>Q76</f>
        <v>722262959</v>
      </c>
    </row>
    <row r="48" spans="1:17" s="6" customFormat="1" ht="32.25" customHeight="1" x14ac:dyDescent="0.25">
      <c r="A48" s="25" t="s">
        <v>4</v>
      </c>
      <c r="B48" s="7" t="s">
        <v>53</v>
      </c>
      <c r="C48" s="7" t="s">
        <v>53</v>
      </c>
      <c r="D48" s="7" t="s">
        <v>37</v>
      </c>
      <c r="E48" s="73" t="s">
        <v>38</v>
      </c>
      <c r="F48" s="73" t="s">
        <v>45</v>
      </c>
      <c r="G48" s="24" t="s">
        <v>191</v>
      </c>
      <c r="H48" s="7" t="s">
        <v>6</v>
      </c>
      <c r="I48" s="8" t="s">
        <v>7</v>
      </c>
      <c r="J48" s="49">
        <v>289000</v>
      </c>
      <c r="K48" s="49">
        <v>0</v>
      </c>
      <c r="L48" s="49">
        <v>289000</v>
      </c>
      <c r="M48" s="9">
        <f t="shared" ref="M48:M89" si="9">+J48-L48-K48</f>
        <v>0</v>
      </c>
      <c r="N48" s="9">
        <v>0</v>
      </c>
      <c r="O48" s="27">
        <f t="shared" ref="O48:O89" si="10">IF(N48&gt;1,N48/(J48-K48),0)</f>
        <v>0</v>
      </c>
      <c r="P48" s="9">
        <v>0</v>
      </c>
      <c r="Q48" s="10">
        <v>0</v>
      </c>
    </row>
    <row r="49" spans="1:17" s="6" customFormat="1" ht="32.25" customHeight="1" x14ac:dyDescent="0.25">
      <c r="A49" s="25" t="s">
        <v>4</v>
      </c>
      <c r="B49" s="7" t="s">
        <v>53</v>
      </c>
      <c r="C49" s="7" t="s">
        <v>53</v>
      </c>
      <c r="D49" s="7" t="s">
        <v>37</v>
      </c>
      <c r="E49" s="73" t="s">
        <v>38</v>
      </c>
      <c r="F49" s="73" t="s">
        <v>46</v>
      </c>
      <c r="G49" s="24" t="s">
        <v>193</v>
      </c>
      <c r="H49" s="7" t="s">
        <v>6</v>
      </c>
      <c r="I49" s="8" t="s">
        <v>7</v>
      </c>
      <c r="J49" s="49">
        <v>748500</v>
      </c>
      <c r="K49" s="49">
        <v>0</v>
      </c>
      <c r="L49" s="49">
        <v>0</v>
      </c>
      <c r="M49" s="9">
        <f>+J49-L49-K49</f>
        <v>748500</v>
      </c>
      <c r="N49" s="9">
        <v>0</v>
      </c>
      <c r="O49" s="27">
        <f>IF(N49&gt;1,N49/(J49-K49),0)</f>
        <v>0</v>
      </c>
      <c r="P49" s="9">
        <v>0</v>
      </c>
      <c r="Q49" s="10">
        <v>0</v>
      </c>
    </row>
    <row r="50" spans="1:17" s="6" customFormat="1" ht="32.25" customHeight="1" x14ac:dyDescent="0.25">
      <c r="A50" s="25" t="s">
        <v>4</v>
      </c>
      <c r="B50" s="7" t="s">
        <v>53</v>
      </c>
      <c r="C50" s="7" t="s">
        <v>53</v>
      </c>
      <c r="D50" s="7" t="s">
        <v>37</v>
      </c>
      <c r="E50" s="7" t="s">
        <v>40</v>
      </c>
      <c r="F50" s="7" t="s">
        <v>42</v>
      </c>
      <c r="G50" s="24" t="s">
        <v>139</v>
      </c>
      <c r="H50" s="7" t="s">
        <v>6</v>
      </c>
      <c r="I50" s="8" t="s">
        <v>7</v>
      </c>
      <c r="J50" s="49">
        <v>5764583</v>
      </c>
      <c r="K50" s="49">
        <v>0</v>
      </c>
      <c r="L50" s="49">
        <v>0</v>
      </c>
      <c r="M50" s="9">
        <f>+J50-L50-K50</f>
        <v>5764583</v>
      </c>
      <c r="N50" s="9">
        <v>0</v>
      </c>
      <c r="O50" s="27">
        <f>IF(N50&gt;1,N50/(J50-K50),0)</f>
        <v>0</v>
      </c>
      <c r="P50" s="9">
        <v>0</v>
      </c>
      <c r="Q50" s="10">
        <v>0</v>
      </c>
    </row>
    <row r="51" spans="1:17" s="6" customFormat="1" ht="32.25" customHeight="1" x14ac:dyDescent="0.25">
      <c r="A51" s="25" t="s">
        <v>4</v>
      </c>
      <c r="B51" s="7" t="s">
        <v>53</v>
      </c>
      <c r="C51" s="7" t="s">
        <v>53</v>
      </c>
      <c r="D51" s="7" t="s">
        <v>37</v>
      </c>
      <c r="E51" s="7" t="s">
        <v>40</v>
      </c>
      <c r="F51" s="73" t="s">
        <v>46</v>
      </c>
      <c r="G51" s="24" t="s">
        <v>183</v>
      </c>
      <c r="H51" s="7" t="s">
        <v>6</v>
      </c>
      <c r="I51" s="8" t="s">
        <v>7</v>
      </c>
      <c r="J51" s="49">
        <v>0</v>
      </c>
      <c r="K51" s="49">
        <v>0</v>
      </c>
      <c r="L51" s="49">
        <v>0</v>
      </c>
      <c r="M51" s="9">
        <f t="shared" si="9"/>
        <v>0</v>
      </c>
      <c r="N51" s="9">
        <v>0</v>
      </c>
      <c r="O51" s="27">
        <f t="shared" si="10"/>
        <v>0</v>
      </c>
      <c r="P51" s="9">
        <v>0</v>
      </c>
      <c r="Q51" s="10">
        <v>0</v>
      </c>
    </row>
    <row r="52" spans="1:17" s="6" customFormat="1" ht="32.25" customHeight="1" x14ac:dyDescent="0.25">
      <c r="A52" s="25" t="s">
        <v>4</v>
      </c>
      <c r="B52" s="7" t="s">
        <v>53</v>
      </c>
      <c r="C52" s="7" t="s">
        <v>53</v>
      </c>
      <c r="D52" s="7" t="s">
        <v>37</v>
      </c>
      <c r="E52" s="7" t="s">
        <v>40</v>
      </c>
      <c r="F52" s="73" t="s">
        <v>47</v>
      </c>
      <c r="G52" s="24" t="s">
        <v>181</v>
      </c>
      <c r="H52" s="7" t="s">
        <v>6</v>
      </c>
      <c r="I52" s="8" t="s">
        <v>7</v>
      </c>
      <c r="J52" s="49">
        <v>48000000</v>
      </c>
      <c r="K52" s="49">
        <v>0</v>
      </c>
      <c r="L52" s="49">
        <v>0</v>
      </c>
      <c r="M52" s="9">
        <f t="shared" si="9"/>
        <v>48000000</v>
      </c>
      <c r="N52" s="9">
        <v>0</v>
      </c>
      <c r="O52" s="27">
        <f t="shared" si="10"/>
        <v>0</v>
      </c>
      <c r="P52" s="9">
        <v>0</v>
      </c>
      <c r="Q52" s="10">
        <v>0</v>
      </c>
    </row>
    <row r="53" spans="1:17" s="6" customFormat="1" ht="16.5" x14ac:dyDescent="0.25">
      <c r="A53" s="25" t="s">
        <v>4</v>
      </c>
      <c r="B53" s="7" t="s">
        <v>53</v>
      </c>
      <c r="C53" s="7" t="s">
        <v>53</v>
      </c>
      <c r="D53" s="7" t="s">
        <v>37</v>
      </c>
      <c r="E53" s="7" t="s">
        <v>40</v>
      </c>
      <c r="F53" s="7" t="s">
        <v>48</v>
      </c>
      <c r="G53" s="24" t="s">
        <v>140</v>
      </c>
      <c r="H53" s="7" t="s">
        <v>6</v>
      </c>
      <c r="I53" s="8" t="s">
        <v>7</v>
      </c>
      <c r="J53" s="49">
        <v>529656958</v>
      </c>
      <c r="K53" s="9">
        <v>0</v>
      </c>
      <c r="L53" s="49">
        <v>192902240.15000001</v>
      </c>
      <c r="M53" s="9">
        <f t="shared" si="9"/>
        <v>336754717.85000002</v>
      </c>
      <c r="N53" s="9">
        <v>173686740.15000001</v>
      </c>
      <c r="O53" s="27">
        <f t="shared" si="10"/>
        <v>0.32792307837481482</v>
      </c>
      <c r="P53" s="9">
        <v>58922203.109999999</v>
      </c>
      <c r="Q53" s="10">
        <v>58922203.109999999</v>
      </c>
    </row>
    <row r="54" spans="1:17" s="6" customFormat="1" ht="24.75" x14ac:dyDescent="0.25">
      <c r="A54" s="25" t="s">
        <v>4</v>
      </c>
      <c r="B54" s="7" t="s">
        <v>53</v>
      </c>
      <c r="C54" s="7" t="s">
        <v>53</v>
      </c>
      <c r="D54" s="7" t="s">
        <v>37</v>
      </c>
      <c r="E54" s="7" t="s">
        <v>42</v>
      </c>
      <c r="F54" s="7" t="s">
        <v>38</v>
      </c>
      <c r="G54" s="24" t="s">
        <v>141</v>
      </c>
      <c r="H54" s="7" t="s">
        <v>6</v>
      </c>
      <c r="I54" s="8" t="s">
        <v>7</v>
      </c>
      <c r="J54" s="49">
        <v>48391743</v>
      </c>
      <c r="K54" s="9">
        <v>0</v>
      </c>
      <c r="L54" s="49">
        <v>3473333</v>
      </c>
      <c r="M54" s="9">
        <f t="shared" si="9"/>
        <v>44918410</v>
      </c>
      <c r="N54" s="9">
        <v>0</v>
      </c>
      <c r="O54" s="27">
        <f t="shared" si="10"/>
        <v>0</v>
      </c>
      <c r="P54" s="9">
        <v>0</v>
      </c>
      <c r="Q54" s="10">
        <v>0</v>
      </c>
    </row>
    <row r="55" spans="1:17" s="6" customFormat="1" ht="43.5" customHeight="1" x14ac:dyDescent="0.25">
      <c r="A55" s="25" t="s">
        <v>4</v>
      </c>
      <c r="B55" s="7" t="s">
        <v>53</v>
      </c>
      <c r="C55" s="7" t="s">
        <v>53</v>
      </c>
      <c r="D55" s="7" t="s">
        <v>37</v>
      </c>
      <c r="E55" s="7" t="s">
        <v>42</v>
      </c>
      <c r="F55" s="7" t="s">
        <v>40</v>
      </c>
      <c r="G55" s="24" t="s">
        <v>142</v>
      </c>
      <c r="H55" s="7" t="s">
        <v>6</v>
      </c>
      <c r="I55" s="8">
        <v>10</v>
      </c>
      <c r="J55" s="49">
        <v>284467811</v>
      </c>
      <c r="K55" s="30">
        <v>0</v>
      </c>
      <c r="L55" s="49">
        <v>111951383</v>
      </c>
      <c r="M55" s="9">
        <f t="shared" si="9"/>
        <v>172516428</v>
      </c>
      <c r="N55" s="9">
        <v>72471508</v>
      </c>
      <c r="O55" s="27">
        <f t="shared" si="10"/>
        <v>0.25476171713501883</v>
      </c>
      <c r="P55" s="9">
        <v>72418608</v>
      </c>
      <c r="Q55" s="10">
        <v>72418608</v>
      </c>
    </row>
    <row r="56" spans="1:17" s="6" customFormat="1" ht="23.25" customHeight="1" x14ac:dyDescent="0.25">
      <c r="A56" s="25" t="s">
        <v>4</v>
      </c>
      <c r="B56" s="7" t="s">
        <v>53</v>
      </c>
      <c r="C56" s="7" t="s">
        <v>53</v>
      </c>
      <c r="D56" s="7" t="s">
        <v>37</v>
      </c>
      <c r="E56" s="7" t="s">
        <v>42</v>
      </c>
      <c r="F56" s="7" t="s">
        <v>42</v>
      </c>
      <c r="G56" s="24" t="s">
        <v>143</v>
      </c>
      <c r="H56" s="7" t="s">
        <v>6</v>
      </c>
      <c r="I56" s="8" t="s">
        <v>7</v>
      </c>
      <c r="J56" s="49">
        <v>245178530</v>
      </c>
      <c r="K56" s="30">
        <v>0</v>
      </c>
      <c r="L56" s="49">
        <v>211332381</v>
      </c>
      <c r="M56" s="9">
        <f t="shared" si="9"/>
        <v>33846149</v>
      </c>
      <c r="N56" s="9">
        <v>201324119</v>
      </c>
      <c r="O56" s="27">
        <f t="shared" si="10"/>
        <v>0.82113274355629751</v>
      </c>
      <c r="P56" s="9">
        <v>90194012.090000004</v>
      </c>
      <c r="Q56" s="10">
        <v>90194012.090000004</v>
      </c>
    </row>
    <row r="57" spans="1:17" s="6" customFormat="1" ht="16.5" x14ac:dyDescent="0.25">
      <c r="A57" s="25" t="s">
        <v>4</v>
      </c>
      <c r="B57" s="7" t="s">
        <v>53</v>
      </c>
      <c r="C57" s="7" t="s">
        <v>53</v>
      </c>
      <c r="D57" s="7" t="s">
        <v>37</v>
      </c>
      <c r="E57" s="7" t="s">
        <v>42</v>
      </c>
      <c r="F57" s="7" t="s">
        <v>43</v>
      </c>
      <c r="G57" s="24" t="s">
        <v>144</v>
      </c>
      <c r="H57" s="7" t="s">
        <v>6</v>
      </c>
      <c r="I57" s="8" t="s">
        <v>7</v>
      </c>
      <c r="J57" s="49">
        <v>12924498</v>
      </c>
      <c r="K57" s="30">
        <v>0</v>
      </c>
      <c r="L57" s="49">
        <v>7998998</v>
      </c>
      <c r="M57" s="9">
        <f t="shared" si="9"/>
        <v>4925500</v>
      </c>
      <c r="N57" s="9">
        <v>7998998</v>
      </c>
      <c r="O57" s="27">
        <f t="shared" si="10"/>
        <v>0.61890202621409363</v>
      </c>
      <c r="P57" s="9">
        <v>0</v>
      </c>
      <c r="Q57" s="10">
        <v>0</v>
      </c>
    </row>
    <row r="58" spans="1:17" s="6" customFormat="1" ht="29.25" customHeight="1" x14ac:dyDescent="0.25">
      <c r="A58" s="25" t="s">
        <v>4</v>
      </c>
      <c r="B58" s="7" t="s">
        <v>53</v>
      </c>
      <c r="C58" s="7" t="s">
        <v>53</v>
      </c>
      <c r="D58" s="7" t="s">
        <v>37</v>
      </c>
      <c r="E58" s="7" t="s">
        <v>42</v>
      </c>
      <c r="F58" s="7" t="s">
        <v>45</v>
      </c>
      <c r="G58" s="24" t="s">
        <v>145</v>
      </c>
      <c r="H58" s="7" t="s">
        <v>6</v>
      </c>
      <c r="I58" s="8" t="s">
        <v>7</v>
      </c>
      <c r="J58" s="49">
        <v>62988758</v>
      </c>
      <c r="K58" s="30">
        <v>0</v>
      </c>
      <c r="L58" s="49">
        <v>29476349</v>
      </c>
      <c r="M58" s="9">
        <f t="shared" si="9"/>
        <v>33512409</v>
      </c>
      <c r="N58" s="9">
        <v>11273133</v>
      </c>
      <c r="O58" s="27">
        <f t="shared" si="10"/>
        <v>0.17897055534894021</v>
      </c>
      <c r="P58" s="9">
        <v>8438660</v>
      </c>
      <c r="Q58" s="10">
        <v>8438660</v>
      </c>
    </row>
    <row r="59" spans="1:17" s="6" customFormat="1" ht="16.5" x14ac:dyDescent="0.25">
      <c r="A59" s="25" t="s">
        <v>4</v>
      </c>
      <c r="B59" s="7" t="s">
        <v>53</v>
      </c>
      <c r="C59" s="7" t="s">
        <v>53</v>
      </c>
      <c r="D59" s="7" t="s">
        <v>37</v>
      </c>
      <c r="E59" s="7" t="s">
        <v>42</v>
      </c>
      <c r="F59" s="7" t="s">
        <v>46</v>
      </c>
      <c r="G59" s="24" t="s">
        <v>146</v>
      </c>
      <c r="H59" s="7" t="s">
        <v>6</v>
      </c>
      <c r="I59" s="8" t="s">
        <v>7</v>
      </c>
      <c r="J59" s="49">
        <v>1533842266</v>
      </c>
      <c r="K59" s="9">
        <v>0</v>
      </c>
      <c r="L59" s="49">
        <v>82960717</v>
      </c>
      <c r="M59" s="9">
        <f t="shared" si="9"/>
        <v>1450881549</v>
      </c>
      <c r="N59" s="9">
        <v>29085823</v>
      </c>
      <c r="O59" s="27">
        <f t="shared" si="10"/>
        <v>1.8962721033793706E-2</v>
      </c>
      <c r="P59" s="9">
        <v>25381137</v>
      </c>
      <c r="Q59" s="10">
        <v>25381137</v>
      </c>
    </row>
    <row r="60" spans="1:17" s="6" customFormat="1" ht="24.75" x14ac:dyDescent="0.25">
      <c r="A60" s="25" t="s">
        <v>4</v>
      </c>
      <c r="B60" s="7" t="s">
        <v>53</v>
      </c>
      <c r="C60" s="7" t="s">
        <v>53</v>
      </c>
      <c r="D60" s="7" t="s">
        <v>37</v>
      </c>
      <c r="E60" s="7" t="s">
        <v>42</v>
      </c>
      <c r="F60" s="7" t="s">
        <v>47</v>
      </c>
      <c r="G60" s="24" t="s">
        <v>147</v>
      </c>
      <c r="H60" s="7" t="s">
        <v>6</v>
      </c>
      <c r="I60" s="71" t="s">
        <v>7</v>
      </c>
      <c r="J60" s="49">
        <v>37084382</v>
      </c>
      <c r="K60" s="9">
        <v>0</v>
      </c>
      <c r="L60" s="49">
        <v>12337848</v>
      </c>
      <c r="M60" s="9">
        <f t="shared" si="9"/>
        <v>24746534</v>
      </c>
      <c r="N60" s="9">
        <v>7676490</v>
      </c>
      <c r="O60" s="27">
        <f t="shared" si="10"/>
        <v>0.2070006182117313</v>
      </c>
      <c r="P60" s="9">
        <v>93660</v>
      </c>
      <c r="Q60" s="10">
        <v>93660</v>
      </c>
    </row>
    <row r="61" spans="1:17" s="6" customFormat="1" ht="16.5" x14ac:dyDescent="0.25">
      <c r="A61" s="25" t="s">
        <v>4</v>
      </c>
      <c r="B61" s="7" t="s">
        <v>53</v>
      </c>
      <c r="C61" s="7" t="s">
        <v>53</v>
      </c>
      <c r="D61" s="7" t="s">
        <v>37</v>
      </c>
      <c r="E61" s="7" t="s">
        <v>42</v>
      </c>
      <c r="F61" s="7" t="s">
        <v>48</v>
      </c>
      <c r="G61" s="24" t="s">
        <v>148</v>
      </c>
      <c r="H61" s="7" t="s">
        <v>6</v>
      </c>
      <c r="I61" s="8" t="s">
        <v>7</v>
      </c>
      <c r="J61" s="49">
        <v>178748188</v>
      </c>
      <c r="K61" s="9">
        <v>0</v>
      </c>
      <c r="L61" s="49">
        <v>14073446</v>
      </c>
      <c r="M61" s="9">
        <f t="shared" si="9"/>
        <v>164674742</v>
      </c>
      <c r="N61" s="9">
        <v>3463601</v>
      </c>
      <c r="O61" s="27">
        <f t="shared" si="10"/>
        <v>1.9376985236907687E-2</v>
      </c>
      <c r="P61" s="9">
        <v>3018318</v>
      </c>
      <c r="Q61" s="10">
        <v>3018318</v>
      </c>
    </row>
    <row r="62" spans="1:17" s="6" customFormat="1" ht="16.5" x14ac:dyDescent="0.25">
      <c r="A62" s="25" t="s">
        <v>4</v>
      </c>
      <c r="B62" s="7" t="s">
        <v>53</v>
      </c>
      <c r="C62" s="7" t="s">
        <v>53</v>
      </c>
      <c r="D62" s="7" t="s">
        <v>37</v>
      </c>
      <c r="E62" s="7" t="s">
        <v>43</v>
      </c>
      <c r="F62" s="7" t="s">
        <v>38</v>
      </c>
      <c r="G62" s="24" t="s">
        <v>149</v>
      </c>
      <c r="H62" s="7" t="s">
        <v>6</v>
      </c>
      <c r="I62" s="8" t="s">
        <v>7</v>
      </c>
      <c r="J62" s="49">
        <v>4614103</v>
      </c>
      <c r="K62" s="9">
        <v>0</v>
      </c>
      <c r="L62" s="49">
        <v>4614103</v>
      </c>
      <c r="M62" s="9">
        <f t="shared" si="9"/>
        <v>0</v>
      </c>
      <c r="N62" s="9">
        <v>1092001</v>
      </c>
      <c r="O62" s="27">
        <f t="shared" si="10"/>
        <v>0.23666593485234291</v>
      </c>
      <c r="P62" s="9">
        <v>0</v>
      </c>
      <c r="Q62" s="10">
        <v>0</v>
      </c>
    </row>
    <row r="63" spans="1:17" s="6" customFormat="1" ht="24.75" x14ac:dyDescent="0.25">
      <c r="A63" s="25" t="s">
        <v>4</v>
      </c>
      <c r="B63" s="7" t="s">
        <v>53</v>
      </c>
      <c r="C63" s="7" t="s">
        <v>53</v>
      </c>
      <c r="D63" s="7" t="s">
        <v>37</v>
      </c>
      <c r="E63" s="7" t="s">
        <v>43</v>
      </c>
      <c r="F63" s="7" t="s">
        <v>40</v>
      </c>
      <c r="G63" s="24" t="s">
        <v>150</v>
      </c>
      <c r="H63" s="7" t="s">
        <v>6</v>
      </c>
      <c r="I63" s="8" t="s">
        <v>7</v>
      </c>
      <c r="J63" s="49">
        <v>126413738</v>
      </c>
      <c r="K63" s="9">
        <v>0</v>
      </c>
      <c r="L63" s="49">
        <v>29987708</v>
      </c>
      <c r="M63" s="9">
        <f t="shared" si="9"/>
        <v>96426030</v>
      </c>
      <c r="N63" s="9">
        <v>19807867</v>
      </c>
      <c r="O63" s="27">
        <f t="shared" si="10"/>
        <v>0.15669077833929726</v>
      </c>
      <c r="P63" s="9">
        <v>8986533</v>
      </c>
      <c r="Q63" s="10">
        <v>8986533</v>
      </c>
    </row>
    <row r="64" spans="1:17" s="6" customFormat="1" ht="16.5" x14ac:dyDescent="0.25">
      <c r="A64" s="25" t="s">
        <v>4</v>
      </c>
      <c r="B64" s="7" t="s">
        <v>53</v>
      </c>
      <c r="C64" s="7" t="s">
        <v>53</v>
      </c>
      <c r="D64" s="7" t="s">
        <v>37</v>
      </c>
      <c r="E64" s="7" t="s">
        <v>43</v>
      </c>
      <c r="F64" s="7" t="s">
        <v>42</v>
      </c>
      <c r="G64" s="24" t="s">
        <v>137</v>
      </c>
      <c r="H64" s="7" t="s">
        <v>6</v>
      </c>
      <c r="I64" s="8" t="s">
        <v>7</v>
      </c>
      <c r="J64" s="49">
        <v>53815592</v>
      </c>
      <c r="K64" s="9">
        <v>0</v>
      </c>
      <c r="L64" s="49">
        <v>14015592</v>
      </c>
      <c r="M64" s="9">
        <f t="shared" si="9"/>
        <v>39800000</v>
      </c>
      <c r="N64" s="9">
        <v>1440000</v>
      </c>
      <c r="O64" s="27">
        <f t="shared" si="10"/>
        <v>2.6758044397244576E-2</v>
      </c>
      <c r="P64" s="9">
        <v>1440000</v>
      </c>
      <c r="Q64" s="10">
        <v>1440000</v>
      </c>
    </row>
    <row r="65" spans="1:17" s="6" customFormat="1" ht="16.5" x14ac:dyDescent="0.25">
      <c r="A65" s="25" t="s">
        <v>4</v>
      </c>
      <c r="B65" s="7" t="s">
        <v>53</v>
      </c>
      <c r="C65" s="7" t="s">
        <v>53</v>
      </c>
      <c r="D65" s="7" t="s">
        <v>37</v>
      </c>
      <c r="E65" s="7" t="s">
        <v>43</v>
      </c>
      <c r="F65" s="7" t="s">
        <v>43</v>
      </c>
      <c r="G65" s="24" t="s">
        <v>138</v>
      </c>
      <c r="H65" s="7" t="s">
        <v>6</v>
      </c>
      <c r="I65" s="8" t="s">
        <v>7</v>
      </c>
      <c r="J65" s="49">
        <v>4980856</v>
      </c>
      <c r="K65" s="9">
        <v>0</v>
      </c>
      <c r="L65" s="49">
        <v>4951097</v>
      </c>
      <c r="M65" s="9">
        <f t="shared" si="9"/>
        <v>29759</v>
      </c>
      <c r="N65" s="9">
        <v>2195541</v>
      </c>
      <c r="O65" s="27">
        <f t="shared" si="10"/>
        <v>0.44079591941626101</v>
      </c>
      <c r="P65" s="9">
        <v>0</v>
      </c>
      <c r="Q65" s="10">
        <v>0</v>
      </c>
    </row>
    <row r="66" spans="1:17" s="6" customFormat="1" ht="16.5" x14ac:dyDescent="0.25">
      <c r="A66" s="25" t="s">
        <v>4</v>
      </c>
      <c r="B66" s="7" t="s">
        <v>53</v>
      </c>
      <c r="C66" s="7" t="s">
        <v>53</v>
      </c>
      <c r="D66" s="7" t="s">
        <v>37</v>
      </c>
      <c r="E66" s="7" t="s">
        <v>43</v>
      </c>
      <c r="F66" s="7" t="s">
        <v>45</v>
      </c>
      <c r="G66" s="24" t="s">
        <v>151</v>
      </c>
      <c r="H66" s="7" t="s">
        <v>6</v>
      </c>
      <c r="I66" s="8" t="s">
        <v>7</v>
      </c>
      <c r="J66" s="49">
        <v>11632386</v>
      </c>
      <c r="K66" s="9">
        <v>0</v>
      </c>
      <c r="L66" s="49">
        <v>6474673</v>
      </c>
      <c r="M66" s="9">
        <f t="shared" si="9"/>
        <v>5157713</v>
      </c>
      <c r="N66" s="9">
        <v>4126293</v>
      </c>
      <c r="O66" s="27">
        <f t="shared" si="10"/>
        <v>0.35472455951857168</v>
      </c>
      <c r="P66" s="9">
        <v>4126293</v>
      </c>
      <c r="Q66" s="10">
        <v>4126293</v>
      </c>
    </row>
    <row r="67" spans="1:17" s="6" customFormat="1" ht="16.5" x14ac:dyDescent="0.25">
      <c r="A67" s="25" t="s">
        <v>4</v>
      </c>
      <c r="B67" s="7" t="s">
        <v>53</v>
      </c>
      <c r="C67" s="7" t="s">
        <v>53</v>
      </c>
      <c r="D67" s="7" t="s">
        <v>37</v>
      </c>
      <c r="E67" s="7" t="s">
        <v>43</v>
      </c>
      <c r="F67" s="7" t="s">
        <v>46</v>
      </c>
      <c r="G67" s="24" t="s">
        <v>152</v>
      </c>
      <c r="H67" s="7" t="s">
        <v>6</v>
      </c>
      <c r="I67" s="8" t="s">
        <v>7</v>
      </c>
      <c r="J67" s="49">
        <v>178466212</v>
      </c>
      <c r="K67" s="9">
        <v>0</v>
      </c>
      <c r="L67" s="49">
        <v>95110449.950000003</v>
      </c>
      <c r="M67" s="9">
        <f t="shared" si="9"/>
        <v>83355762.049999997</v>
      </c>
      <c r="N67" s="9">
        <v>31723387.949999999</v>
      </c>
      <c r="O67" s="27">
        <f t="shared" si="10"/>
        <v>0.17775570845869693</v>
      </c>
      <c r="P67" s="9">
        <v>23224286.949999999</v>
      </c>
      <c r="Q67" s="10">
        <v>23224286.949999999</v>
      </c>
    </row>
    <row r="68" spans="1:17" s="6" customFormat="1" ht="16.5" x14ac:dyDescent="0.25">
      <c r="A68" s="25" t="s">
        <v>4</v>
      </c>
      <c r="B68" s="7" t="s">
        <v>53</v>
      </c>
      <c r="C68" s="7" t="s">
        <v>53</v>
      </c>
      <c r="D68" s="7" t="s">
        <v>37</v>
      </c>
      <c r="E68" s="7" t="s">
        <v>43</v>
      </c>
      <c r="F68" s="7" t="s">
        <v>47</v>
      </c>
      <c r="G68" s="24" t="s">
        <v>153</v>
      </c>
      <c r="H68" s="7" t="s">
        <v>6</v>
      </c>
      <c r="I68" s="8" t="s">
        <v>7</v>
      </c>
      <c r="J68" s="49">
        <v>39244450</v>
      </c>
      <c r="K68" s="9">
        <v>0</v>
      </c>
      <c r="L68" s="49">
        <v>0</v>
      </c>
      <c r="M68" s="9">
        <f t="shared" si="9"/>
        <v>39244450</v>
      </c>
      <c r="N68" s="9">
        <v>0</v>
      </c>
      <c r="O68" s="27">
        <f t="shared" si="10"/>
        <v>0</v>
      </c>
      <c r="P68" s="9">
        <v>0</v>
      </c>
      <c r="Q68" s="10">
        <v>0</v>
      </c>
    </row>
    <row r="69" spans="1:17" s="6" customFormat="1" ht="24.75" x14ac:dyDescent="0.25">
      <c r="A69" s="25" t="s">
        <v>4</v>
      </c>
      <c r="B69" s="7" t="s">
        <v>53</v>
      </c>
      <c r="C69" s="7" t="s">
        <v>37</v>
      </c>
      <c r="D69" s="7" t="s">
        <v>37</v>
      </c>
      <c r="E69" s="7" t="s">
        <v>43</v>
      </c>
      <c r="F69" s="7" t="s">
        <v>48</v>
      </c>
      <c r="G69" s="24" t="s">
        <v>154</v>
      </c>
      <c r="H69" s="7" t="s">
        <v>6</v>
      </c>
      <c r="I69" s="8" t="s">
        <v>7</v>
      </c>
      <c r="J69" s="49">
        <v>13929090</v>
      </c>
      <c r="K69" s="9">
        <v>0</v>
      </c>
      <c r="L69" s="49">
        <v>9632570</v>
      </c>
      <c r="M69" s="9">
        <f t="shared" si="9"/>
        <v>4296520</v>
      </c>
      <c r="N69" s="9">
        <v>9383999</v>
      </c>
      <c r="O69" s="27">
        <f t="shared" si="10"/>
        <v>0.6736979228363088</v>
      </c>
      <c r="P69" s="9">
        <v>1886000</v>
      </c>
      <c r="Q69" s="10">
        <v>1886000</v>
      </c>
    </row>
    <row r="70" spans="1:17" s="6" customFormat="1" ht="16.5" x14ac:dyDescent="0.25">
      <c r="A70" s="25" t="s">
        <v>4</v>
      </c>
      <c r="B70" s="7" t="s">
        <v>53</v>
      </c>
      <c r="C70" s="7" t="s">
        <v>53</v>
      </c>
      <c r="D70" s="7" t="s">
        <v>53</v>
      </c>
      <c r="E70" s="7" t="s">
        <v>45</v>
      </c>
      <c r="F70" s="7" t="s">
        <v>43</v>
      </c>
      <c r="G70" s="24" t="s">
        <v>155</v>
      </c>
      <c r="H70" s="7" t="s">
        <v>6</v>
      </c>
      <c r="I70" s="8" t="s">
        <v>7</v>
      </c>
      <c r="J70" s="49">
        <v>52200000</v>
      </c>
      <c r="K70" s="9">
        <v>0</v>
      </c>
      <c r="L70" s="49">
        <v>51954033</v>
      </c>
      <c r="M70" s="9">
        <f t="shared" si="9"/>
        <v>245967</v>
      </c>
      <c r="N70" s="9">
        <v>0</v>
      </c>
      <c r="O70" s="27">
        <f t="shared" si="10"/>
        <v>0</v>
      </c>
      <c r="P70" s="9">
        <v>0</v>
      </c>
      <c r="Q70" s="10">
        <v>0</v>
      </c>
    </row>
    <row r="71" spans="1:17" s="6" customFormat="1" ht="16.5" x14ac:dyDescent="0.25">
      <c r="A71" s="25" t="s">
        <v>4</v>
      </c>
      <c r="B71" s="7" t="s">
        <v>53</v>
      </c>
      <c r="C71" s="7" t="s">
        <v>53</v>
      </c>
      <c r="D71" s="7" t="s">
        <v>53</v>
      </c>
      <c r="E71" s="7" t="s">
        <v>46</v>
      </c>
      <c r="F71" s="7" t="s">
        <v>43</v>
      </c>
      <c r="G71" s="24" t="s">
        <v>156</v>
      </c>
      <c r="H71" s="7" t="s">
        <v>6</v>
      </c>
      <c r="I71" s="8" t="s">
        <v>7</v>
      </c>
      <c r="J71" s="49">
        <v>791800556</v>
      </c>
      <c r="K71" s="9">
        <v>0</v>
      </c>
      <c r="L71" s="49">
        <v>791800556</v>
      </c>
      <c r="M71" s="9">
        <f t="shared" si="9"/>
        <v>0</v>
      </c>
      <c r="N71" s="9">
        <v>750789537</v>
      </c>
      <c r="O71" s="27">
        <f t="shared" si="10"/>
        <v>0.94820536726170224</v>
      </c>
      <c r="P71" s="9">
        <v>380800595</v>
      </c>
      <c r="Q71" s="10">
        <v>347302479</v>
      </c>
    </row>
    <row r="72" spans="1:17" s="6" customFormat="1" ht="16.5" x14ac:dyDescent="0.25">
      <c r="A72" s="25" t="s">
        <v>4</v>
      </c>
      <c r="B72" s="7" t="s">
        <v>53</v>
      </c>
      <c r="C72" s="7" t="s">
        <v>53</v>
      </c>
      <c r="D72" s="7" t="s">
        <v>53</v>
      </c>
      <c r="E72" s="7" t="s">
        <v>46</v>
      </c>
      <c r="F72" s="7" t="s">
        <v>45</v>
      </c>
      <c r="G72" s="24" t="s">
        <v>157</v>
      </c>
      <c r="H72" s="7" t="s">
        <v>6</v>
      </c>
      <c r="I72" s="8" t="s">
        <v>7</v>
      </c>
      <c r="J72" s="49">
        <v>203000000</v>
      </c>
      <c r="K72" s="9">
        <v>0</v>
      </c>
      <c r="L72" s="49">
        <v>203000000</v>
      </c>
      <c r="M72" s="9">
        <f t="shared" si="9"/>
        <v>0</v>
      </c>
      <c r="N72" s="9">
        <v>203000000</v>
      </c>
      <c r="O72" s="27">
        <f t="shared" si="10"/>
        <v>1</v>
      </c>
      <c r="P72" s="9">
        <v>55800900</v>
      </c>
      <c r="Q72" s="10">
        <v>55800900</v>
      </c>
    </row>
    <row r="73" spans="1:17" s="6" customFormat="1" ht="16.5" x14ac:dyDescent="0.25">
      <c r="A73" s="25" t="s">
        <v>4</v>
      </c>
      <c r="B73" s="7" t="s">
        <v>53</v>
      </c>
      <c r="C73" s="7" t="s">
        <v>53</v>
      </c>
      <c r="D73" s="7" t="s">
        <v>53</v>
      </c>
      <c r="E73" s="7" t="s">
        <v>46</v>
      </c>
      <c r="F73" s="7" t="s">
        <v>48</v>
      </c>
      <c r="G73" s="24" t="s">
        <v>158</v>
      </c>
      <c r="H73" s="7" t="s">
        <v>6</v>
      </c>
      <c r="I73" s="8" t="s">
        <v>7</v>
      </c>
      <c r="J73" s="49">
        <v>202620000</v>
      </c>
      <c r="K73" s="9">
        <v>0</v>
      </c>
      <c r="L73" s="49">
        <v>202620000</v>
      </c>
      <c r="M73" s="9">
        <f t="shared" si="9"/>
        <v>0</v>
      </c>
      <c r="N73" s="9">
        <v>202620000</v>
      </c>
      <c r="O73" s="27">
        <f t="shared" si="10"/>
        <v>1</v>
      </c>
      <c r="P73" s="9">
        <v>46187370</v>
      </c>
      <c r="Q73" s="10">
        <v>46187370</v>
      </c>
    </row>
    <row r="74" spans="1:17" s="6" customFormat="1" ht="24.75" x14ac:dyDescent="0.25">
      <c r="A74" s="25" t="s">
        <v>4</v>
      </c>
      <c r="B74" s="7" t="s">
        <v>53</v>
      </c>
      <c r="C74" s="7" t="s">
        <v>53</v>
      </c>
      <c r="D74" s="7" t="s">
        <v>53</v>
      </c>
      <c r="E74" s="7" t="s">
        <v>46</v>
      </c>
      <c r="F74" s="7" t="s">
        <v>49</v>
      </c>
      <c r="G74" s="24" t="s">
        <v>159</v>
      </c>
      <c r="H74" s="7" t="s">
        <v>6</v>
      </c>
      <c r="I74" s="8" t="s">
        <v>7</v>
      </c>
      <c r="J74" s="49">
        <v>2845491756</v>
      </c>
      <c r="K74" s="9">
        <v>0</v>
      </c>
      <c r="L74" s="49">
        <v>1534535756.75</v>
      </c>
      <c r="M74" s="9">
        <f t="shared" si="9"/>
        <v>1310955999.25</v>
      </c>
      <c r="N74" s="9">
        <v>1534535756.75</v>
      </c>
      <c r="O74" s="27">
        <f t="shared" si="10"/>
        <v>0.53928666407635162</v>
      </c>
      <c r="P74" s="9">
        <v>1527407496.75</v>
      </c>
      <c r="Q74" s="10">
        <v>1527407496.75</v>
      </c>
    </row>
    <row r="75" spans="1:17" s="6" customFormat="1" ht="24.75" x14ac:dyDescent="0.25">
      <c r="A75" s="25" t="s">
        <v>4</v>
      </c>
      <c r="B75" s="7" t="s">
        <v>53</v>
      </c>
      <c r="C75" s="7" t="s">
        <v>53</v>
      </c>
      <c r="D75" s="7" t="s">
        <v>53</v>
      </c>
      <c r="E75" s="7" t="s">
        <v>46</v>
      </c>
      <c r="F75" s="7" t="s">
        <v>49</v>
      </c>
      <c r="G75" s="24" t="s">
        <v>159</v>
      </c>
      <c r="H75" s="7" t="s">
        <v>9</v>
      </c>
      <c r="I75" s="8" t="s">
        <v>10</v>
      </c>
      <c r="J75" s="49">
        <v>673100000</v>
      </c>
      <c r="K75" s="9">
        <v>0</v>
      </c>
      <c r="L75" s="49">
        <v>148574552.90000001</v>
      </c>
      <c r="M75" s="9">
        <f t="shared" si="9"/>
        <v>524525447.10000002</v>
      </c>
      <c r="N75" s="9">
        <v>148471395.90000001</v>
      </c>
      <c r="O75" s="27">
        <f t="shared" si="10"/>
        <v>0.22057851121675828</v>
      </c>
      <c r="P75" s="9">
        <v>135549807.56999999</v>
      </c>
      <c r="Q75" s="10">
        <v>135549807.56999999</v>
      </c>
    </row>
    <row r="76" spans="1:17" s="6" customFormat="1" ht="24.75" x14ac:dyDescent="0.25">
      <c r="A76" s="25" t="s">
        <v>4</v>
      </c>
      <c r="B76" s="7" t="s">
        <v>53</v>
      </c>
      <c r="C76" s="7" t="s">
        <v>53</v>
      </c>
      <c r="D76" s="7" t="s">
        <v>53</v>
      </c>
      <c r="E76" s="7" t="s">
        <v>46</v>
      </c>
      <c r="F76" s="7" t="s">
        <v>49</v>
      </c>
      <c r="G76" s="24" t="s">
        <v>159</v>
      </c>
      <c r="H76" s="7" t="s">
        <v>9</v>
      </c>
      <c r="I76" s="8">
        <v>21</v>
      </c>
      <c r="J76" s="49">
        <v>722600000</v>
      </c>
      <c r="K76" s="9">
        <v>0</v>
      </c>
      <c r="L76" s="49">
        <v>722583659</v>
      </c>
      <c r="M76" s="9">
        <f>+J76-L76-K76</f>
        <v>16341</v>
      </c>
      <c r="N76" s="9">
        <v>722583659</v>
      </c>
      <c r="O76" s="27">
        <f>IF(N76&gt;1,N76/(J76-K76),0)</f>
        <v>0.99997738582895102</v>
      </c>
      <c r="P76" s="9">
        <v>722262959</v>
      </c>
      <c r="Q76" s="10">
        <v>722262959</v>
      </c>
    </row>
    <row r="77" spans="1:17" s="6" customFormat="1" ht="16.5" x14ac:dyDescent="0.25">
      <c r="A77" s="25" t="s">
        <v>4</v>
      </c>
      <c r="B77" s="7" t="s">
        <v>53</v>
      </c>
      <c r="C77" s="7" t="s">
        <v>53</v>
      </c>
      <c r="D77" s="7" t="s">
        <v>53</v>
      </c>
      <c r="E77" s="7" t="s">
        <v>47</v>
      </c>
      <c r="F77" s="7" t="s">
        <v>38</v>
      </c>
      <c r="G77" s="24" t="s">
        <v>160</v>
      </c>
      <c r="H77" s="7" t="s">
        <v>6</v>
      </c>
      <c r="I77" s="8" t="s">
        <v>7</v>
      </c>
      <c r="J77" s="49">
        <v>3747920169</v>
      </c>
      <c r="K77" s="9">
        <v>0</v>
      </c>
      <c r="L77" s="49">
        <v>3735511329</v>
      </c>
      <c r="M77" s="9">
        <f t="shared" si="9"/>
        <v>12408840</v>
      </c>
      <c r="N77" s="9">
        <v>3009451077</v>
      </c>
      <c r="O77" s="27">
        <f t="shared" si="10"/>
        <v>0.80296562928205739</v>
      </c>
      <c r="P77" s="9">
        <v>2799315090</v>
      </c>
      <c r="Q77" s="10">
        <v>2799315090</v>
      </c>
    </row>
    <row r="78" spans="1:17" s="6" customFormat="1" ht="16.5" x14ac:dyDescent="0.25">
      <c r="A78" s="25" t="s">
        <v>4</v>
      </c>
      <c r="B78" s="7" t="s">
        <v>53</v>
      </c>
      <c r="C78" s="7" t="s">
        <v>53</v>
      </c>
      <c r="D78" s="7" t="s">
        <v>53</v>
      </c>
      <c r="E78" s="7" t="s">
        <v>47</v>
      </c>
      <c r="F78" s="7" t="s">
        <v>40</v>
      </c>
      <c r="G78" s="24" t="s">
        <v>161</v>
      </c>
      <c r="H78" s="7" t="s">
        <v>6</v>
      </c>
      <c r="I78" s="8" t="s">
        <v>7</v>
      </c>
      <c r="J78" s="49">
        <v>2071467708</v>
      </c>
      <c r="K78" s="9">
        <v>0</v>
      </c>
      <c r="L78" s="49">
        <v>1985753532</v>
      </c>
      <c r="M78" s="9">
        <f t="shared" si="9"/>
        <v>85714176</v>
      </c>
      <c r="N78" s="9">
        <v>1985753532</v>
      </c>
      <c r="O78" s="27">
        <f t="shared" si="10"/>
        <v>0.95862152440563175</v>
      </c>
      <c r="P78" s="9">
        <v>1091132016.3299999</v>
      </c>
      <c r="Q78" s="10">
        <v>1086877930.3299999</v>
      </c>
    </row>
    <row r="79" spans="1:17" s="6" customFormat="1" ht="16.5" x14ac:dyDescent="0.25">
      <c r="A79" s="25" t="s">
        <v>4</v>
      </c>
      <c r="B79" s="7" t="s">
        <v>53</v>
      </c>
      <c r="C79" s="7" t="s">
        <v>53</v>
      </c>
      <c r="D79" s="7" t="s">
        <v>53</v>
      </c>
      <c r="E79" s="7" t="s">
        <v>48</v>
      </c>
      <c r="F79" s="7" t="s">
        <v>40</v>
      </c>
      <c r="G79" s="24" t="s">
        <v>162</v>
      </c>
      <c r="H79" s="7" t="s">
        <v>6</v>
      </c>
      <c r="I79" s="8" t="s">
        <v>7</v>
      </c>
      <c r="J79" s="49">
        <v>138070000</v>
      </c>
      <c r="K79" s="9">
        <v>0</v>
      </c>
      <c r="L79" s="49">
        <v>108025300</v>
      </c>
      <c r="M79" s="9">
        <f t="shared" si="9"/>
        <v>30044700</v>
      </c>
      <c r="N79" s="9">
        <v>108025300</v>
      </c>
      <c r="O79" s="27">
        <f t="shared" si="10"/>
        <v>0.78239516187441149</v>
      </c>
      <c r="P79" s="9">
        <v>18025300</v>
      </c>
      <c r="Q79" s="10">
        <v>18025300</v>
      </c>
    </row>
    <row r="80" spans="1:17" s="6" customFormat="1" ht="24.75" x14ac:dyDescent="0.25">
      <c r="A80" s="25" t="s">
        <v>4</v>
      </c>
      <c r="B80" s="7" t="s">
        <v>53</v>
      </c>
      <c r="C80" s="7" t="s">
        <v>53</v>
      </c>
      <c r="D80" s="7" t="s">
        <v>53</v>
      </c>
      <c r="E80" s="7" t="s">
        <v>48</v>
      </c>
      <c r="F80" s="7" t="s">
        <v>42</v>
      </c>
      <c r="G80" s="24" t="s">
        <v>163</v>
      </c>
      <c r="H80" s="7" t="s">
        <v>6</v>
      </c>
      <c r="I80" s="8" t="s">
        <v>7</v>
      </c>
      <c r="J80" s="49">
        <v>5699262857</v>
      </c>
      <c r="K80" s="9">
        <v>0</v>
      </c>
      <c r="L80" s="49">
        <v>461986669</v>
      </c>
      <c r="M80" s="9">
        <f t="shared" si="9"/>
        <v>5237276188</v>
      </c>
      <c r="N80" s="9">
        <v>425986669</v>
      </c>
      <c r="O80" s="27">
        <f t="shared" si="10"/>
        <v>7.4744169498480104E-2</v>
      </c>
      <c r="P80" s="9">
        <v>94986669</v>
      </c>
      <c r="Q80" s="10">
        <v>94986669</v>
      </c>
    </row>
    <row r="81" spans="1:256" s="6" customFormat="1" ht="33" x14ac:dyDescent="0.25">
      <c r="A81" s="25" t="s">
        <v>4</v>
      </c>
      <c r="B81" s="7" t="s">
        <v>53</v>
      </c>
      <c r="C81" s="7" t="s">
        <v>53</v>
      </c>
      <c r="D81" s="7" t="s">
        <v>53</v>
      </c>
      <c r="E81" s="7" t="s">
        <v>48</v>
      </c>
      <c r="F81" s="7" t="s">
        <v>43</v>
      </c>
      <c r="G81" s="24" t="s">
        <v>164</v>
      </c>
      <c r="H81" s="7" t="s">
        <v>6</v>
      </c>
      <c r="I81" s="8" t="s">
        <v>7</v>
      </c>
      <c r="J81" s="49">
        <v>381677118</v>
      </c>
      <c r="K81" s="9">
        <v>0</v>
      </c>
      <c r="L81" s="49">
        <v>171443609</v>
      </c>
      <c r="M81" s="9">
        <f t="shared" si="9"/>
        <v>210233509</v>
      </c>
      <c r="N81" s="9">
        <v>171443609</v>
      </c>
      <c r="O81" s="27">
        <f t="shared" si="10"/>
        <v>0.44918492860764053</v>
      </c>
      <c r="P81" s="9">
        <v>171270458</v>
      </c>
      <c r="Q81" s="10">
        <v>171183210</v>
      </c>
    </row>
    <row r="82" spans="1:256" s="6" customFormat="1" ht="16.5" x14ac:dyDescent="0.25">
      <c r="A82" s="25" t="s">
        <v>4</v>
      </c>
      <c r="B82" s="7" t="s">
        <v>53</v>
      </c>
      <c r="C82" s="7" t="s">
        <v>53</v>
      </c>
      <c r="D82" s="7" t="s">
        <v>53</v>
      </c>
      <c r="E82" s="7" t="s">
        <v>48</v>
      </c>
      <c r="F82" s="7" t="s">
        <v>45</v>
      </c>
      <c r="G82" s="24" t="s">
        <v>165</v>
      </c>
      <c r="H82" s="7" t="s">
        <v>6</v>
      </c>
      <c r="I82" s="8" t="s">
        <v>7</v>
      </c>
      <c r="J82" s="49">
        <v>13185132089</v>
      </c>
      <c r="K82" s="9">
        <v>0</v>
      </c>
      <c r="L82" s="49">
        <v>13154408076.860001</v>
      </c>
      <c r="M82" s="9">
        <f t="shared" si="9"/>
        <v>30724012.13999939</v>
      </c>
      <c r="N82" s="9">
        <v>13154408076.860001</v>
      </c>
      <c r="O82" s="27">
        <f t="shared" si="10"/>
        <v>0.99766979868441119</v>
      </c>
      <c r="P82" s="9">
        <v>4678744552</v>
      </c>
      <c r="Q82" s="10">
        <v>4573993521.3400002</v>
      </c>
    </row>
    <row r="83" spans="1:256" s="6" customFormat="1" ht="33" x14ac:dyDescent="0.25">
      <c r="A83" s="25" t="s">
        <v>4</v>
      </c>
      <c r="B83" s="7" t="s">
        <v>53</v>
      </c>
      <c r="C83" s="7" t="s">
        <v>53</v>
      </c>
      <c r="D83" s="7" t="s">
        <v>53</v>
      </c>
      <c r="E83" s="7" t="s">
        <v>48</v>
      </c>
      <c r="F83" s="7" t="s">
        <v>47</v>
      </c>
      <c r="G83" s="24" t="s">
        <v>166</v>
      </c>
      <c r="H83" s="7" t="s">
        <v>6</v>
      </c>
      <c r="I83" s="8" t="s">
        <v>7</v>
      </c>
      <c r="J83" s="49">
        <v>420846932</v>
      </c>
      <c r="K83" s="9">
        <v>0</v>
      </c>
      <c r="L83" s="49">
        <v>24508932</v>
      </c>
      <c r="M83" s="9">
        <f t="shared" si="9"/>
        <v>396338000</v>
      </c>
      <c r="N83" s="9">
        <v>23556932</v>
      </c>
      <c r="O83" s="27">
        <f t="shared" si="10"/>
        <v>5.5975059359586826E-2</v>
      </c>
      <c r="P83" s="9">
        <v>8010000</v>
      </c>
      <c r="Q83" s="10">
        <v>8010000</v>
      </c>
    </row>
    <row r="84" spans="1:256" s="6" customFormat="1" ht="24.75" x14ac:dyDescent="0.25">
      <c r="A84" s="25" t="s">
        <v>4</v>
      </c>
      <c r="B84" s="7" t="s">
        <v>53</v>
      </c>
      <c r="C84" s="7" t="s">
        <v>53</v>
      </c>
      <c r="D84" s="7" t="s">
        <v>53</v>
      </c>
      <c r="E84" s="7" t="s">
        <v>48</v>
      </c>
      <c r="F84" s="73" t="s">
        <v>48</v>
      </c>
      <c r="G84" s="24" t="s">
        <v>172</v>
      </c>
      <c r="H84" s="7" t="s">
        <v>6</v>
      </c>
      <c r="I84" s="8" t="s">
        <v>7</v>
      </c>
      <c r="J84" s="49">
        <v>0</v>
      </c>
      <c r="K84" s="9">
        <v>0</v>
      </c>
      <c r="L84" s="49">
        <v>0</v>
      </c>
      <c r="M84" s="9">
        <f t="shared" si="9"/>
        <v>0</v>
      </c>
      <c r="N84" s="9">
        <v>0</v>
      </c>
      <c r="O84" s="27">
        <f t="shared" si="10"/>
        <v>0</v>
      </c>
      <c r="P84" s="9">
        <v>0</v>
      </c>
      <c r="Q84" s="10">
        <v>0</v>
      </c>
    </row>
    <row r="85" spans="1:256" s="6" customFormat="1" ht="41.25" x14ac:dyDescent="0.25">
      <c r="A85" s="25" t="s">
        <v>4</v>
      </c>
      <c r="B85" s="7" t="s">
        <v>53</v>
      </c>
      <c r="C85" s="7" t="s">
        <v>53</v>
      </c>
      <c r="D85" s="7" t="s">
        <v>53</v>
      </c>
      <c r="E85" s="7" t="s">
        <v>48</v>
      </c>
      <c r="F85" s="7" t="s">
        <v>49</v>
      </c>
      <c r="G85" s="24" t="s">
        <v>167</v>
      </c>
      <c r="H85" s="7" t="s">
        <v>6</v>
      </c>
      <c r="I85" s="8" t="s">
        <v>7</v>
      </c>
      <c r="J85" s="49">
        <v>45000000</v>
      </c>
      <c r="K85" s="9">
        <v>0</v>
      </c>
      <c r="L85" s="49">
        <v>0</v>
      </c>
      <c r="M85" s="9">
        <f t="shared" si="9"/>
        <v>45000000</v>
      </c>
      <c r="N85" s="9">
        <v>0</v>
      </c>
      <c r="O85" s="27">
        <f t="shared" si="10"/>
        <v>0</v>
      </c>
      <c r="P85" s="9">
        <v>0</v>
      </c>
      <c r="Q85" s="10">
        <v>0</v>
      </c>
    </row>
    <row r="86" spans="1:256" s="6" customFormat="1" ht="24.75" x14ac:dyDescent="0.25">
      <c r="A86" s="25" t="s">
        <v>4</v>
      </c>
      <c r="B86" s="7" t="s">
        <v>53</v>
      </c>
      <c r="C86" s="7" t="s">
        <v>53</v>
      </c>
      <c r="D86" s="7" t="s">
        <v>53</v>
      </c>
      <c r="E86" s="7" t="s">
        <v>49</v>
      </c>
      <c r="F86" s="7" t="s">
        <v>42</v>
      </c>
      <c r="G86" s="24" t="s">
        <v>168</v>
      </c>
      <c r="H86" s="7" t="s">
        <v>6</v>
      </c>
      <c r="I86" s="8" t="s">
        <v>7</v>
      </c>
      <c r="J86" s="49">
        <v>320569699</v>
      </c>
      <c r="K86" s="9">
        <v>0</v>
      </c>
      <c r="L86" s="49">
        <v>144118652</v>
      </c>
      <c r="M86" s="9">
        <f t="shared" si="9"/>
        <v>176451047</v>
      </c>
      <c r="N86" s="9">
        <v>106618652</v>
      </c>
      <c r="O86" s="27">
        <f t="shared" si="10"/>
        <v>0.33259117231788021</v>
      </c>
      <c r="P86" s="9">
        <v>0</v>
      </c>
      <c r="Q86" s="10">
        <v>0</v>
      </c>
    </row>
    <row r="87" spans="1:256" s="6" customFormat="1" ht="41.25" x14ac:dyDescent="0.25">
      <c r="A87" s="25" t="s">
        <v>4</v>
      </c>
      <c r="B87" s="7" t="s">
        <v>53</v>
      </c>
      <c r="C87" s="7" t="s">
        <v>53</v>
      </c>
      <c r="D87" s="7" t="s">
        <v>53</v>
      </c>
      <c r="E87" s="7" t="s">
        <v>49</v>
      </c>
      <c r="F87" s="7" t="s">
        <v>43</v>
      </c>
      <c r="G87" s="24" t="s">
        <v>169</v>
      </c>
      <c r="H87" s="7" t="s">
        <v>6</v>
      </c>
      <c r="I87" s="8" t="s">
        <v>7</v>
      </c>
      <c r="J87" s="49">
        <v>601804698</v>
      </c>
      <c r="K87" s="9">
        <v>0</v>
      </c>
      <c r="L87" s="49">
        <v>430058416.35000002</v>
      </c>
      <c r="M87" s="9">
        <f t="shared" si="9"/>
        <v>171746281.64999998</v>
      </c>
      <c r="N87" s="9">
        <v>422363423.35000002</v>
      </c>
      <c r="O87" s="27">
        <f t="shared" si="10"/>
        <v>0.7018280594246874</v>
      </c>
      <c r="P87" s="9">
        <v>257125642.43000001</v>
      </c>
      <c r="Q87" s="10">
        <v>256744925.43000001</v>
      </c>
    </row>
    <row r="88" spans="1:256" s="6" customFormat="1" ht="16.5" x14ac:dyDescent="0.25">
      <c r="A88" s="25" t="s">
        <v>4</v>
      </c>
      <c r="B88" s="7" t="s">
        <v>53</v>
      </c>
      <c r="C88" s="7" t="s">
        <v>53</v>
      </c>
      <c r="D88" s="7" t="s">
        <v>53</v>
      </c>
      <c r="E88" s="7" t="s">
        <v>49</v>
      </c>
      <c r="F88" s="73" t="s">
        <v>46</v>
      </c>
      <c r="G88" s="24" t="s">
        <v>170</v>
      </c>
      <c r="H88" s="7" t="s">
        <v>6</v>
      </c>
      <c r="I88" s="8" t="s">
        <v>7</v>
      </c>
      <c r="J88" s="49">
        <v>520018913</v>
      </c>
      <c r="K88" s="9">
        <v>0</v>
      </c>
      <c r="L88" s="49">
        <v>422352285</v>
      </c>
      <c r="M88" s="9">
        <f t="shared" si="9"/>
        <v>97666628</v>
      </c>
      <c r="N88" s="9">
        <v>418632285</v>
      </c>
      <c r="O88" s="27">
        <f t="shared" si="10"/>
        <v>0.80503280656640275</v>
      </c>
      <c r="P88" s="9">
        <v>4386000</v>
      </c>
      <c r="Q88" s="10">
        <v>4386000</v>
      </c>
      <c r="S88" s="6">
        <v>408287880</v>
      </c>
      <c r="T88" s="6">
        <v>408287880</v>
      </c>
      <c r="U88" s="6">
        <v>408287880</v>
      </c>
      <c r="V88" s="6">
        <v>408287880</v>
      </c>
      <c r="W88" s="6">
        <v>408287880</v>
      </c>
      <c r="X88" s="6">
        <v>408287880</v>
      </c>
      <c r="Y88" s="6">
        <v>408287880</v>
      </c>
      <c r="Z88" s="6">
        <v>408287880</v>
      </c>
      <c r="AA88" s="6">
        <v>408287880</v>
      </c>
      <c r="AB88" s="6">
        <v>408287880</v>
      </c>
      <c r="AC88" s="6">
        <v>408287880</v>
      </c>
      <c r="AD88" s="6">
        <v>408287880</v>
      </c>
      <c r="AE88" s="6">
        <v>408287880</v>
      </c>
      <c r="AF88" s="6">
        <v>408287880</v>
      </c>
      <c r="AG88" s="6">
        <v>408287880</v>
      </c>
      <c r="AH88" s="6">
        <v>408287880</v>
      </c>
      <c r="AI88" s="6">
        <v>408287880</v>
      </c>
      <c r="AJ88" s="6">
        <v>408287880</v>
      </c>
      <c r="AK88" s="6">
        <v>408287880</v>
      </c>
      <c r="AL88" s="6">
        <v>408287880</v>
      </c>
      <c r="AM88" s="6">
        <v>408287880</v>
      </c>
      <c r="AN88" s="6">
        <v>408287880</v>
      </c>
      <c r="AO88" s="6">
        <v>408287880</v>
      </c>
      <c r="AP88" s="6">
        <v>408287880</v>
      </c>
      <c r="AQ88" s="6">
        <v>408287880</v>
      </c>
      <c r="AR88" s="6">
        <v>408287880</v>
      </c>
      <c r="AS88" s="6">
        <v>408287880</v>
      </c>
      <c r="AT88" s="6">
        <v>408287880</v>
      </c>
      <c r="AU88" s="6">
        <v>408287880</v>
      </c>
      <c r="AV88" s="6">
        <v>408287880</v>
      </c>
      <c r="AW88" s="6">
        <v>408287880</v>
      </c>
      <c r="AX88" s="6">
        <v>408287880</v>
      </c>
      <c r="AY88" s="6">
        <v>408287880</v>
      </c>
      <c r="AZ88" s="6">
        <v>408287880</v>
      </c>
      <c r="BA88" s="6">
        <v>408287880</v>
      </c>
      <c r="BB88" s="6">
        <v>408287880</v>
      </c>
      <c r="BC88" s="6">
        <v>408287880</v>
      </c>
      <c r="BD88" s="6">
        <v>408287880</v>
      </c>
      <c r="BE88" s="6">
        <v>408287880</v>
      </c>
      <c r="BF88" s="6">
        <v>408287880</v>
      </c>
      <c r="BG88" s="6">
        <v>408287880</v>
      </c>
      <c r="BH88" s="6">
        <v>408287880</v>
      </c>
      <c r="BI88" s="6">
        <v>408287880</v>
      </c>
      <c r="BJ88" s="6">
        <v>408287880</v>
      </c>
      <c r="BK88" s="6">
        <v>408287880</v>
      </c>
      <c r="BL88" s="6">
        <v>408287880</v>
      </c>
      <c r="BM88" s="6">
        <v>408287880</v>
      </c>
      <c r="BN88" s="6">
        <v>408287880</v>
      </c>
      <c r="BO88" s="6">
        <v>408287880</v>
      </c>
      <c r="BP88" s="6">
        <v>408287880</v>
      </c>
      <c r="BQ88" s="6">
        <v>408287880</v>
      </c>
      <c r="BR88" s="6">
        <v>408287880</v>
      </c>
      <c r="BS88" s="6">
        <v>408287880</v>
      </c>
      <c r="BT88" s="6">
        <v>408287880</v>
      </c>
      <c r="BU88" s="6">
        <v>408287880</v>
      </c>
      <c r="BV88" s="6">
        <v>408287880</v>
      </c>
      <c r="BW88" s="6">
        <v>408287880</v>
      </c>
      <c r="BX88" s="6">
        <v>408287880</v>
      </c>
      <c r="BY88" s="6">
        <v>408287880</v>
      </c>
      <c r="BZ88" s="6">
        <v>408287880</v>
      </c>
      <c r="CA88" s="6">
        <v>408287880</v>
      </c>
      <c r="CB88" s="6">
        <v>408287880</v>
      </c>
      <c r="CC88" s="6">
        <v>408287880</v>
      </c>
      <c r="CD88" s="6">
        <v>408287880</v>
      </c>
      <c r="CE88" s="6">
        <v>408287880</v>
      </c>
      <c r="CF88" s="6">
        <v>408287880</v>
      </c>
      <c r="CG88" s="6">
        <v>408287880</v>
      </c>
      <c r="CH88" s="6">
        <v>408287880</v>
      </c>
      <c r="CI88" s="6">
        <v>408287880</v>
      </c>
      <c r="CJ88" s="6">
        <v>408287880</v>
      </c>
      <c r="CK88" s="6">
        <v>408287880</v>
      </c>
      <c r="CL88" s="6">
        <v>408287880</v>
      </c>
      <c r="CM88" s="6">
        <v>408287880</v>
      </c>
      <c r="CN88" s="6">
        <v>408287880</v>
      </c>
      <c r="CO88" s="6">
        <v>408287880</v>
      </c>
      <c r="CP88" s="6">
        <v>408287880</v>
      </c>
      <c r="CQ88" s="6">
        <v>408287880</v>
      </c>
      <c r="CR88" s="6">
        <v>408287880</v>
      </c>
      <c r="CS88" s="6">
        <v>408287880</v>
      </c>
      <c r="CT88" s="6">
        <v>408287880</v>
      </c>
      <c r="CU88" s="6">
        <v>408287880</v>
      </c>
      <c r="CV88" s="6">
        <v>408287880</v>
      </c>
      <c r="CW88" s="6">
        <v>408287880</v>
      </c>
      <c r="CX88" s="6">
        <v>408287880</v>
      </c>
      <c r="CY88" s="6">
        <v>408287880</v>
      </c>
      <c r="CZ88" s="6">
        <v>408287880</v>
      </c>
      <c r="DA88" s="6">
        <v>408287880</v>
      </c>
      <c r="DB88" s="6">
        <v>408287880</v>
      </c>
      <c r="DC88" s="6">
        <v>408287880</v>
      </c>
      <c r="DD88" s="6">
        <v>408287880</v>
      </c>
      <c r="DE88" s="6">
        <v>408287880</v>
      </c>
      <c r="DF88" s="6">
        <v>408287880</v>
      </c>
      <c r="DG88" s="6">
        <v>408287880</v>
      </c>
      <c r="DH88" s="6">
        <v>408287880</v>
      </c>
      <c r="DI88" s="6">
        <v>408287880</v>
      </c>
      <c r="DJ88" s="6">
        <v>408287880</v>
      </c>
      <c r="DK88" s="6">
        <v>408287880</v>
      </c>
      <c r="DL88" s="6">
        <v>408287880</v>
      </c>
      <c r="DM88" s="6">
        <v>408287880</v>
      </c>
      <c r="DN88" s="6">
        <v>408287880</v>
      </c>
      <c r="DO88" s="6">
        <v>408287880</v>
      </c>
      <c r="DP88" s="6">
        <v>408287880</v>
      </c>
      <c r="DQ88" s="6">
        <v>408287880</v>
      </c>
      <c r="DR88" s="6">
        <v>408287880</v>
      </c>
      <c r="DS88" s="6">
        <v>408287880</v>
      </c>
      <c r="DT88" s="6">
        <v>408287880</v>
      </c>
      <c r="DU88" s="6">
        <v>408287880</v>
      </c>
      <c r="DV88" s="6">
        <v>408287880</v>
      </c>
      <c r="DW88" s="6">
        <v>408287880</v>
      </c>
      <c r="DX88" s="6">
        <v>408287880</v>
      </c>
      <c r="DY88" s="6">
        <v>408287880</v>
      </c>
      <c r="DZ88" s="6">
        <v>408287880</v>
      </c>
      <c r="EA88" s="6">
        <v>408287880</v>
      </c>
      <c r="EB88" s="6">
        <v>408287880</v>
      </c>
      <c r="EC88" s="6">
        <v>408287880</v>
      </c>
      <c r="ED88" s="6">
        <v>408287880</v>
      </c>
      <c r="EE88" s="6">
        <v>408287880</v>
      </c>
      <c r="EF88" s="6">
        <v>408287880</v>
      </c>
      <c r="EG88" s="6">
        <v>408287880</v>
      </c>
      <c r="EH88" s="6">
        <v>408287880</v>
      </c>
      <c r="EI88" s="6">
        <v>408287880</v>
      </c>
      <c r="EJ88" s="6">
        <v>408287880</v>
      </c>
      <c r="EK88" s="6">
        <v>408287880</v>
      </c>
      <c r="EL88" s="6">
        <v>408287880</v>
      </c>
      <c r="EM88" s="6">
        <v>408287880</v>
      </c>
      <c r="EN88" s="6">
        <v>408287880</v>
      </c>
      <c r="EO88" s="6">
        <v>408287880</v>
      </c>
      <c r="EP88" s="6">
        <v>408287880</v>
      </c>
      <c r="EQ88" s="6">
        <v>408287880</v>
      </c>
      <c r="ER88" s="6">
        <v>408287880</v>
      </c>
      <c r="ES88" s="6">
        <v>408287880</v>
      </c>
      <c r="ET88" s="6">
        <v>408287880</v>
      </c>
      <c r="EU88" s="6">
        <v>408287880</v>
      </c>
      <c r="EV88" s="6">
        <v>408287880</v>
      </c>
      <c r="EW88" s="6">
        <v>408287880</v>
      </c>
      <c r="EX88" s="6">
        <v>408287880</v>
      </c>
      <c r="EY88" s="6">
        <v>408287880</v>
      </c>
      <c r="EZ88" s="6">
        <v>408287880</v>
      </c>
      <c r="FA88" s="6">
        <v>408287880</v>
      </c>
      <c r="FB88" s="6">
        <v>408287880</v>
      </c>
      <c r="FC88" s="6">
        <v>408287880</v>
      </c>
      <c r="FD88" s="6">
        <v>408287880</v>
      </c>
      <c r="FE88" s="6">
        <v>408287880</v>
      </c>
      <c r="FF88" s="6">
        <v>408287880</v>
      </c>
      <c r="FG88" s="6">
        <v>408287880</v>
      </c>
      <c r="FH88" s="6">
        <v>408287880</v>
      </c>
      <c r="FI88" s="6">
        <v>408287880</v>
      </c>
      <c r="FJ88" s="6">
        <v>408287880</v>
      </c>
      <c r="FK88" s="6">
        <v>408287880</v>
      </c>
      <c r="FL88" s="6">
        <v>408287880</v>
      </c>
      <c r="FM88" s="6">
        <v>408287880</v>
      </c>
      <c r="FN88" s="6">
        <v>408287880</v>
      </c>
      <c r="FO88" s="6">
        <v>408287880</v>
      </c>
      <c r="FP88" s="6">
        <v>408287880</v>
      </c>
      <c r="FQ88" s="6">
        <v>408287880</v>
      </c>
      <c r="FR88" s="6">
        <v>408287880</v>
      </c>
      <c r="FS88" s="6">
        <v>408287880</v>
      </c>
      <c r="FT88" s="6">
        <v>408287880</v>
      </c>
      <c r="FU88" s="6">
        <v>408287880</v>
      </c>
      <c r="FV88" s="6">
        <v>408287880</v>
      </c>
      <c r="FW88" s="6">
        <v>408287880</v>
      </c>
      <c r="FX88" s="6">
        <v>408287880</v>
      </c>
      <c r="FY88" s="6">
        <v>408287880</v>
      </c>
      <c r="FZ88" s="6">
        <v>408287880</v>
      </c>
      <c r="GA88" s="6">
        <v>408287880</v>
      </c>
      <c r="GB88" s="6">
        <v>408287880</v>
      </c>
      <c r="GC88" s="6">
        <v>408287880</v>
      </c>
      <c r="GD88" s="6">
        <v>408287880</v>
      </c>
      <c r="GE88" s="6">
        <v>408287880</v>
      </c>
      <c r="GF88" s="6">
        <v>408287880</v>
      </c>
      <c r="GG88" s="6">
        <v>408287880</v>
      </c>
      <c r="GH88" s="6">
        <v>408287880</v>
      </c>
      <c r="GI88" s="6">
        <v>408287880</v>
      </c>
      <c r="GJ88" s="6">
        <v>408287880</v>
      </c>
      <c r="GK88" s="6">
        <v>408287880</v>
      </c>
      <c r="GL88" s="6">
        <v>408287880</v>
      </c>
      <c r="GM88" s="6">
        <v>408287880</v>
      </c>
      <c r="GN88" s="6">
        <v>408287880</v>
      </c>
      <c r="GO88" s="6">
        <v>408287880</v>
      </c>
      <c r="GP88" s="6">
        <v>408287880</v>
      </c>
      <c r="GQ88" s="6">
        <v>408287880</v>
      </c>
      <c r="GR88" s="6">
        <v>408287880</v>
      </c>
      <c r="GS88" s="6">
        <v>408287880</v>
      </c>
      <c r="GT88" s="6">
        <v>408287880</v>
      </c>
      <c r="GU88" s="6">
        <v>408287880</v>
      </c>
      <c r="GV88" s="6">
        <v>408287880</v>
      </c>
      <c r="GW88" s="6">
        <v>408287880</v>
      </c>
      <c r="GX88" s="6">
        <v>408287880</v>
      </c>
      <c r="GY88" s="6">
        <v>408287880</v>
      </c>
      <c r="GZ88" s="6">
        <v>408287880</v>
      </c>
      <c r="HA88" s="6">
        <v>408287880</v>
      </c>
      <c r="HB88" s="6">
        <v>408287880</v>
      </c>
      <c r="HC88" s="6">
        <v>408287880</v>
      </c>
      <c r="HD88" s="6">
        <v>408287880</v>
      </c>
      <c r="HE88" s="6">
        <v>408287880</v>
      </c>
      <c r="HF88" s="6">
        <v>408287880</v>
      </c>
      <c r="HG88" s="6">
        <v>408287880</v>
      </c>
      <c r="HH88" s="6">
        <v>408287880</v>
      </c>
      <c r="HI88" s="6">
        <v>408287880</v>
      </c>
      <c r="HJ88" s="6">
        <v>408287880</v>
      </c>
      <c r="HK88" s="6">
        <v>408287880</v>
      </c>
      <c r="HL88" s="6">
        <v>408287880</v>
      </c>
      <c r="HM88" s="6">
        <v>408287880</v>
      </c>
      <c r="HN88" s="6">
        <v>408287880</v>
      </c>
      <c r="HO88" s="6">
        <v>408287880</v>
      </c>
      <c r="HP88" s="6">
        <v>408287880</v>
      </c>
      <c r="HQ88" s="6">
        <v>408287880</v>
      </c>
      <c r="HR88" s="6">
        <v>408287880</v>
      </c>
      <c r="HS88" s="6">
        <v>408287880</v>
      </c>
      <c r="HT88" s="6">
        <v>408287880</v>
      </c>
      <c r="HU88" s="6">
        <v>408287880</v>
      </c>
      <c r="HV88" s="6">
        <v>408287880</v>
      </c>
      <c r="HW88" s="6">
        <v>408287880</v>
      </c>
      <c r="HX88" s="6">
        <v>408287880</v>
      </c>
      <c r="HY88" s="6">
        <v>408287880</v>
      </c>
      <c r="HZ88" s="6">
        <v>408287880</v>
      </c>
      <c r="IA88" s="6">
        <v>408287880</v>
      </c>
      <c r="IB88" s="6">
        <v>408287880</v>
      </c>
      <c r="IC88" s="6">
        <v>408287880</v>
      </c>
      <c r="ID88" s="6">
        <v>408287880</v>
      </c>
      <c r="IE88" s="6">
        <v>408287880</v>
      </c>
      <c r="IF88" s="6">
        <v>408287880</v>
      </c>
      <c r="IG88" s="6">
        <v>408287880</v>
      </c>
      <c r="IH88" s="6">
        <v>408287880</v>
      </c>
      <c r="II88" s="6">
        <v>408287880</v>
      </c>
      <c r="IJ88" s="6">
        <v>408287880</v>
      </c>
      <c r="IK88" s="6">
        <v>408287880</v>
      </c>
      <c r="IL88" s="6">
        <v>408287880</v>
      </c>
      <c r="IM88" s="6">
        <v>408287880</v>
      </c>
      <c r="IN88" s="6">
        <v>408287880</v>
      </c>
      <c r="IO88" s="6">
        <v>408287880</v>
      </c>
      <c r="IP88" s="6">
        <v>408287880</v>
      </c>
      <c r="IQ88" s="6">
        <v>408287880</v>
      </c>
      <c r="IR88" s="6">
        <v>408287880</v>
      </c>
      <c r="IS88" s="6">
        <v>408287880</v>
      </c>
      <c r="IT88" s="6">
        <v>408287880</v>
      </c>
      <c r="IU88" s="6">
        <v>408287880</v>
      </c>
      <c r="IV88" s="6">
        <v>408287880</v>
      </c>
    </row>
    <row r="89" spans="1:256" s="6" customFormat="1" ht="16.5" x14ac:dyDescent="0.25">
      <c r="A89" s="25" t="s">
        <v>4</v>
      </c>
      <c r="B89" s="7" t="s">
        <v>53</v>
      </c>
      <c r="C89" s="7" t="s">
        <v>53</v>
      </c>
      <c r="D89" s="7" t="s">
        <v>53</v>
      </c>
      <c r="E89" s="7" t="s">
        <v>50</v>
      </c>
      <c r="F89" s="7"/>
      <c r="G89" s="24" t="s">
        <v>79</v>
      </c>
      <c r="H89" s="7" t="s">
        <v>6</v>
      </c>
      <c r="I89" s="8" t="s">
        <v>7</v>
      </c>
      <c r="J89" s="49">
        <v>1132776745</v>
      </c>
      <c r="K89" s="9">
        <v>0</v>
      </c>
      <c r="L89" s="49">
        <v>1070800000</v>
      </c>
      <c r="M89" s="9">
        <f t="shared" si="9"/>
        <v>61976745</v>
      </c>
      <c r="N89" s="9">
        <v>879080744</v>
      </c>
      <c r="O89" s="27">
        <f t="shared" si="10"/>
        <v>0.77604059924446989</v>
      </c>
      <c r="P89" s="9">
        <v>857907249</v>
      </c>
      <c r="Q89" s="10">
        <v>852661547</v>
      </c>
    </row>
    <row r="90" spans="1:256" ht="16.5" customHeight="1" x14ac:dyDescent="0.25">
      <c r="A90" s="90" t="s">
        <v>4</v>
      </c>
      <c r="B90" s="91" t="s">
        <v>53</v>
      </c>
      <c r="C90" s="91"/>
      <c r="D90" s="91"/>
      <c r="E90" s="91"/>
      <c r="F90" s="91"/>
      <c r="G90" s="91" t="s">
        <v>84</v>
      </c>
      <c r="H90" s="91" t="s">
        <v>6</v>
      </c>
      <c r="I90" s="91" t="s">
        <v>7</v>
      </c>
      <c r="J90" s="72">
        <f>J45+J36</f>
        <v>36175100000</v>
      </c>
      <c r="K90" s="72">
        <f>K45+K36</f>
        <v>0</v>
      </c>
      <c r="L90" s="72">
        <f>L45+L36</f>
        <v>25386674586.059998</v>
      </c>
      <c r="M90" s="72">
        <f>M45+M36</f>
        <v>10788425413.939999</v>
      </c>
      <c r="N90" s="72">
        <f>N45+N36</f>
        <v>24034047479.059998</v>
      </c>
      <c r="O90" s="84">
        <f>IF(N90&gt;1,N90/(J90-K90),0)</f>
        <v>0.66438095482970327</v>
      </c>
      <c r="P90" s="72">
        <f>P45+P36</f>
        <v>12325559249.66</v>
      </c>
      <c r="Q90" s="81">
        <f>Q45+Q36</f>
        <v>12177342350</v>
      </c>
      <c r="R90" s="35"/>
    </row>
    <row r="91" spans="1:256" ht="16.5" customHeight="1" x14ac:dyDescent="0.25">
      <c r="A91" s="90" t="s">
        <v>4</v>
      </c>
      <c r="B91" s="91" t="s">
        <v>53</v>
      </c>
      <c r="C91" s="91"/>
      <c r="D91" s="91"/>
      <c r="E91" s="91"/>
      <c r="F91" s="91"/>
      <c r="G91" s="91" t="s">
        <v>84</v>
      </c>
      <c r="H91" s="91" t="s">
        <v>9</v>
      </c>
      <c r="I91" s="91">
        <v>20</v>
      </c>
      <c r="J91" s="72">
        <f t="shared" ref="J91:N92" si="11">J46</f>
        <v>673100000</v>
      </c>
      <c r="K91" s="72">
        <f t="shared" si="11"/>
        <v>0</v>
      </c>
      <c r="L91" s="72">
        <f t="shared" si="11"/>
        <v>148574552.90000001</v>
      </c>
      <c r="M91" s="72">
        <f t="shared" si="11"/>
        <v>524525447.10000002</v>
      </c>
      <c r="N91" s="72">
        <f t="shared" si="11"/>
        <v>148471395.90000001</v>
      </c>
      <c r="O91" s="84">
        <f>IF(N91&gt;1,N91/(J91-K91),0)</f>
        <v>0.22057851121675828</v>
      </c>
      <c r="P91" s="72">
        <f>P46</f>
        <v>135549807.56999999</v>
      </c>
      <c r="Q91" s="81">
        <f>Q46</f>
        <v>135549807.56999999</v>
      </c>
      <c r="R91" s="35"/>
    </row>
    <row r="92" spans="1:256" ht="16.5" customHeight="1" x14ac:dyDescent="0.25">
      <c r="A92" s="90" t="s">
        <v>4</v>
      </c>
      <c r="B92" s="91" t="s">
        <v>53</v>
      </c>
      <c r="C92" s="91"/>
      <c r="D92" s="91"/>
      <c r="E92" s="91"/>
      <c r="F92" s="91"/>
      <c r="G92" s="91" t="s">
        <v>84</v>
      </c>
      <c r="H92" s="91" t="s">
        <v>9</v>
      </c>
      <c r="I92" s="91">
        <v>21</v>
      </c>
      <c r="J92" s="72">
        <f t="shared" si="11"/>
        <v>722600000</v>
      </c>
      <c r="K92" s="72">
        <f t="shared" si="11"/>
        <v>0</v>
      </c>
      <c r="L92" s="72">
        <f t="shared" si="11"/>
        <v>722583659</v>
      </c>
      <c r="M92" s="72">
        <f t="shared" si="11"/>
        <v>16341</v>
      </c>
      <c r="N92" s="72">
        <f t="shared" si="11"/>
        <v>722583659</v>
      </c>
      <c r="O92" s="84">
        <f>IF(N92&gt;1,N92/(J92-K92),0)</f>
        <v>0.99997738582895102</v>
      </c>
      <c r="P92" s="72">
        <f>P47</f>
        <v>722262959</v>
      </c>
      <c r="Q92" s="81">
        <f>Q47</f>
        <v>722262959</v>
      </c>
      <c r="R92" s="35"/>
    </row>
    <row r="93" spans="1:256" ht="15.75" customHeight="1" thickBot="1" x14ac:dyDescent="0.3">
      <c r="A93" s="109" t="s">
        <v>87</v>
      </c>
      <c r="B93" s="110"/>
      <c r="C93" s="110"/>
      <c r="D93" s="110"/>
      <c r="E93" s="110"/>
      <c r="F93" s="110"/>
      <c r="G93" s="110"/>
      <c r="H93" s="110"/>
      <c r="I93" s="111"/>
      <c r="J93" s="85">
        <f>SUM(J90:J92)</f>
        <v>37570800000</v>
      </c>
      <c r="K93" s="85">
        <f>SUM(K90:K92)</f>
        <v>0</v>
      </c>
      <c r="L93" s="85">
        <f>SUM(L90:L92)</f>
        <v>26257832797.959999</v>
      </c>
      <c r="M93" s="85">
        <f>SUM(M90:M92)</f>
        <v>11312967202.039999</v>
      </c>
      <c r="N93" s="85">
        <f>SUM(N90:N92)</f>
        <v>24905102533.959999</v>
      </c>
      <c r="O93" s="84">
        <f>IF(N93&gt;1,N93/(J93-K93),0)</f>
        <v>0.66288454155780552</v>
      </c>
      <c r="P93" s="85">
        <f>SUM(P90:P92)</f>
        <v>13183372016.23</v>
      </c>
      <c r="Q93" s="86">
        <f>SUM(Q90:Q92)</f>
        <v>13035155116.57</v>
      </c>
    </row>
    <row r="94" spans="1:256" ht="15.75" customHeight="1" thickBot="1" x14ac:dyDescent="0.3">
      <c r="A94" s="103" t="s">
        <v>94</v>
      </c>
      <c r="B94" s="104"/>
      <c r="C94" s="104"/>
      <c r="D94" s="104"/>
      <c r="E94" s="104"/>
      <c r="F94" s="104"/>
      <c r="G94" s="104"/>
      <c r="H94" s="104"/>
      <c r="I94" s="104"/>
      <c r="J94" s="104"/>
      <c r="K94" s="104"/>
      <c r="L94" s="104"/>
      <c r="M94" s="104"/>
      <c r="N94" s="104"/>
      <c r="O94" s="104"/>
      <c r="P94" s="104"/>
      <c r="Q94" s="105"/>
    </row>
    <row r="95" spans="1:256" s="52" customFormat="1" ht="24.75" customHeight="1" x14ac:dyDescent="0.25">
      <c r="A95" s="11" t="s">
        <v>4</v>
      </c>
      <c r="B95" s="12" t="s">
        <v>54</v>
      </c>
      <c r="C95" s="12" t="s">
        <v>54</v>
      </c>
      <c r="D95" s="12"/>
      <c r="E95" s="12"/>
      <c r="F95" s="12"/>
      <c r="G95" s="13" t="s">
        <v>132</v>
      </c>
      <c r="H95" s="12" t="s">
        <v>6</v>
      </c>
      <c r="I95" s="14">
        <v>10</v>
      </c>
      <c r="J95" s="15">
        <f t="shared" ref="J95:N96" si="12">J96</f>
        <v>13494700000</v>
      </c>
      <c r="K95" s="15">
        <f>K96</f>
        <v>13494700000</v>
      </c>
      <c r="L95" s="15">
        <f t="shared" si="12"/>
        <v>0</v>
      </c>
      <c r="M95" s="15">
        <f>M96</f>
        <v>0</v>
      </c>
      <c r="N95" s="15">
        <f t="shared" si="12"/>
        <v>0</v>
      </c>
      <c r="O95" s="56">
        <f t="shared" ref="O95:O107" si="13">IF(N95&gt;1,N95/(J95-K95),0)</f>
        <v>0</v>
      </c>
      <c r="P95" s="15">
        <f>P96</f>
        <v>0</v>
      </c>
      <c r="Q95" s="23">
        <f>Q96</f>
        <v>0</v>
      </c>
    </row>
    <row r="96" spans="1:256" s="52" customFormat="1" ht="24.75" customHeight="1" x14ac:dyDescent="0.25">
      <c r="A96" s="11" t="s">
        <v>4</v>
      </c>
      <c r="B96" s="12" t="s">
        <v>54</v>
      </c>
      <c r="C96" s="12" t="s">
        <v>54</v>
      </c>
      <c r="D96" s="12" t="s">
        <v>37</v>
      </c>
      <c r="E96" s="12"/>
      <c r="F96" s="12"/>
      <c r="G96" s="13" t="s">
        <v>96</v>
      </c>
      <c r="H96" s="12" t="s">
        <v>6</v>
      </c>
      <c r="I96" s="14">
        <v>10</v>
      </c>
      <c r="J96" s="15">
        <f>J97</f>
        <v>13494700000</v>
      </c>
      <c r="K96" s="15">
        <f t="shared" si="12"/>
        <v>13494700000</v>
      </c>
      <c r="L96" s="15">
        <f t="shared" si="12"/>
        <v>0</v>
      </c>
      <c r="M96" s="15">
        <f>M97</f>
        <v>0</v>
      </c>
      <c r="N96" s="15">
        <f t="shared" si="12"/>
        <v>0</v>
      </c>
      <c r="O96" s="56">
        <f t="shared" si="13"/>
        <v>0</v>
      </c>
      <c r="P96" s="15">
        <f>P97</f>
        <v>0</v>
      </c>
      <c r="Q96" s="23">
        <f>Q97</f>
        <v>0</v>
      </c>
    </row>
    <row r="97" spans="1:19" s="52" customFormat="1" ht="24.75" customHeight="1" x14ac:dyDescent="0.25">
      <c r="A97" s="25" t="s">
        <v>4</v>
      </c>
      <c r="B97" s="7" t="s">
        <v>54</v>
      </c>
      <c r="C97" s="7" t="s">
        <v>54</v>
      </c>
      <c r="D97" s="7" t="s">
        <v>37</v>
      </c>
      <c r="E97" s="7">
        <v>999</v>
      </c>
      <c r="F97" s="7"/>
      <c r="G97" s="24" t="s">
        <v>190</v>
      </c>
      <c r="H97" s="7" t="s">
        <v>6</v>
      </c>
      <c r="I97" s="8">
        <v>10</v>
      </c>
      <c r="J97" s="9">
        <v>13494700000</v>
      </c>
      <c r="K97" s="9">
        <v>13494700000</v>
      </c>
      <c r="L97" s="9">
        <v>0</v>
      </c>
      <c r="M97" s="9">
        <f>+J97-L97-K97</f>
        <v>0</v>
      </c>
      <c r="N97" s="9">
        <v>0</v>
      </c>
      <c r="O97" s="56">
        <f t="shared" si="13"/>
        <v>0</v>
      </c>
      <c r="P97" s="9">
        <v>0</v>
      </c>
      <c r="Q97" s="10">
        <v>0</v>
      </c>
    </row>
    <row r="98" spans="1:19" s="52" customFormat="1" ht="24.75" customHeight="1" x14ac:dyDescent="0.25">
      <c r="A98" s="11" t="s">
        <v>4</v>
      </c>
      <c r="B98" s="12" t="s">
        <v>54</v>
      </c>
      <c r="C98" s="12" t="s">
        <v>76</v>
      </c>
      <c r="D98" s="12"/>
      <c r="E98" s="12"/>
      <c r="F98" s="12"/>
      <c r="G98" s="13" t="s">
        <v>178</v>
      </c>
      <c r="H98" s="12" t="s">
        <v>6</v>
      </c>
      <c r="I98" s="14">
        <v>10</v>
      </c>
      <c r="J98" s="15">
        <f>J99</f>
        <v>893000000</v>
      </c>
      <c r="K98" s="15">
        <v>0</v>
      </c>
      <c r="L98" s="15">
        <f t="shared" ref="L98:N99" si="14">L99</f>
        <v>796712101</v>
      </c>
      <c r="M98" s="15">
        <f t="shared" si="14"/>
        <v>96287899</v>
      </c>
      <c r="N98" s="15">
        <f t="shared" si="14"/>
        <v>796712101</v>
      </c>
      <c r="O98" s="56">
        <f t="shared" si="13"/>
        <v>0.89217480515117586</v>
      </c>
      <c r="P98" s="15">
        <f>P99</f>
        <v>791587265</v>
      </c>
      <c r="Q98" s="23">
        <f>Q99</f>
        <v>791587265</v>
      </c>
    </row>
    <row r="99" spans="1:19" s="52" customFormat="1" ht="24.75" customHeight="1" x14ac:dyDescent="0.25">
      <c r="A99" s="11" t="s">
        <v>4</v>
      </c>
      <c r="B99" s="12" t="s">
        <v>54</v>
      </c>
      <c r="C99" s="12" t="s">
        <v>76</v>
      </c>
      <c r="D99" s="12" t="s">
        <v>53</v>
      </c>
      <c r="E99" s="12"/>
      <c r="F99" s="12"/>
      <c r="G99" s="13" t="s">
        <v>133</v>
      </c>
      <c r="H99" s="12" t="s">
        <v>6</v>
      </c>
      <c r="I99" s="14">
        <v>10</v>
      </c>
      <c r="J99" s="26">
        <f>J100</f>
        <v>893000000</v>
      </c>
      <c r="K99" s="26"/>
      <c r="L99" s="26">
        <f t="shared" si="14"/>
        <v>796712101</v>
      </c>
      <c r="M99" s="15">
        <f t="shared" si="14"/>
        <v>96287899</v>
      </c>
      <c r="N99" s="15">
        <f t="shared" si="14"/>
        <v>796712101</v>
      </c>
      <c r="O99" s="56">
        <f t="shared" si="13"/>
        <v>0.89217480515117586</v>
      </c>
      <c r="P99" s="15">
        <f>P100</f>
        <v>791587265</v>
      </c>
      <c r="Q99" s="23">
        <f>Q100</f>
        <v>791587265</v>
      </c>
    </row>
    <row r="100" spans="1:19" s="6" customFormat="1" ht="16.5" customHeight="1" x14ac:dyDescent="0.25">
      <c r="A100" s="11" t="s">
        <v>4</v>
      </c>
      <c r="B100" s="12" t="s">
        <v>54</v>
      </c>
      <c r="C100" s="12" t="s">
        <v>76</v>
      </c>
      <c r="D100" s="12" t="s">
        <v>53</v>
      </c>
      <c r="E100" s="12" t="s">
        <v>77</v>
      </c>
      <c r="F100" s="12"/>
      <c r="G100" s="13" t="s">
        <v>88</v>
      </c>
      <c r="H100" s="12" t="s">
        <v>6</v>
      </c>
      <c r="I100" s="14">
        <v>10</v>
      </c>
      <c r="J100" s="26">
        <f>J101+J102</f>
        <v>893000000</v>
      </c>
      <c r="K100" s="26">
        <f>K101+K102</f>
        <v>0</v>
      </c>
      <c r="L100" s="26">
        <f>L101+L102</f>
        <v>796712101</v>
      </c>
      <c r="M100" s="15">
        <f>M101+M102</f>
        <v>96287899</v>
      </c>
      <c r="N100" s="26">
        <f>N101+N102</f>
        <v>796712101</v>
      </c>
      <c r="O100" s="28">
        <f t="shared" si="13"/>
        <v>0.89217480515117586</v>
      </c>
      <c r="P100" s="15">
        <f>P101+P102</f>
        <v>791587265</v>
      </c>
      <c r="Q100" s="23">
        <f>Q101+Q102</f>
        <v>791587265</v>
      </c>
    </row>
    <row r="101" spans="1:19" s="6" customFormat="1" ht="16.5" customHeight="1" x14ac:dyDescent="0.25">
      <c r="A101" s="25" t="s">
        <v>4</v>
      </c>
      <c r="B101" s="7" t="s">
        <v>54</v>
      </c>
      <c r="C101" s="7" t="s">
        <v>76</v>
      </c>
      <c r="D101" s="7" t="s">
        <v>53</v>
      </c>
      <c r="E101" s="7" t="s">
        <v>77</v>
      </c>
      <c r="F101" s="7" t="s">
        <v>38</v>
      </c>
      <c r="G101" s="24" t="s">
        <v>80</v>
      </c>
      <c r="H101" s="7" t="s">
        <v>6</v>
      </c>
      <c r="I101" s="7" t="s">
        <v>7</v>
      </c>
      <c r="J101" s="30">
        <v>524843065</v>
      </c>
      <c r="K101" s="9"/>
      <c r="L101" s="30">
        <v>432064278</v>
      </c>
      <c r="M101" s="9">
        <f>+J101-L101-K101</f>
        <v>92778787</v>
      </c>
      <c r="N101" s="30">
        <v>432064278</v>
      </c>
      <c r="O101" s="27">
        <f t="shared" si="13"/>
        <v>0.82322565889291111</v>
      </c>
      <c r="P101" s="30">
        <v>426939442</v>
      </c>
      <c r="Q101" s="58">
        <v>426939442</v>
      </c>
    </row>
    <row r="102" spans="1:19" s="52" customFormat="1" ht="16.5" customHeight="1" x14ac:dyDescent="0.25">
      <c r="A102" s="25" t="s">
        <v>4</v>
      </c>
      <c r="B102" s="7" t="s">
        <v>54</v>
      </c>
      <c r="C102" s="7" t="s">
        <v>76</v>
      </c>
      <c r="D102" s="7" t="s">
        <v>53</v>
      </c>
      <c r="E102" s="7" t="s">
        <v>77</v>
      </c>
      <c r="F102" s="7" t="s">
        <v>40</v>
      </c>
      <c r="G102" s="24" t="s">
        <v>81</v>
      </c>
      <c r="H102" s="7" t="s">
        <v>6</v>
      </c>
      <c r="I102" s="7" t="s">
        <v>7</v>
      </c>
      <c r="J102" s="30">
        <v>368156935</v>
      </c>
      <c r="K102" s="9">
        <v>0</v>
      </c>
      <c r="L102" s="30">
        <v>364647823</v>
      </c>
      <c r="M102" s="9">
        <f>+J102-L102-K102</f>
        <v>3509112</v>
      </c>
      <c r="N102" s="30">
        <v>364647823</v>
      </c>
      <c r="O102" s="27">
        <f t="shared" si="13"/>
        <v>0.99046843433765552</v>
      </c>
      <c r="P102" s="30">
        <v>364647823</v>
      </c>
      <c r="Q102" s="58">
        <v>364647823</v>
      </c>
    </row>
    <row r="103" spans="1:19" s="6" customFormat="1" ht="16.5" customHeight="1" x14ac:dyDescent="0.25">
      <c r="A103" s="11" t="s">
        <v>4</v>
      </c>
      <c r="B103" s="12" t="s">
        <v>54</v>
      </c>
      <c r="C103" s="12" t="s">
        <v>7</v>
      </c>
      <c r="D103" s="12"/>
      <c r="E103" s="12"/>
      <c r="F103" s="12"/>
      <c r="G103" s="13" t="s">
        <v>93</v>
      </c>
      <c r="H103" s="12" t="s">
        <v>6</v>
      </c>
      <c r="I103" s="12">
        <v>10</v>
      </c>
      <c r="J103" s="26">
        <f t="shared" ref="J103:N104" si="15">J104</f>
        <v>1378000000</v>
      </c>
      <c r="K103" s="15">
        <f t="shared" si="15"/>
        <v>0</v>
      </c>
      <c r="L103" s="26">
        <f t="shared" si="15"/>
        <v>0</v>
      </c>
      <c r="M103" s="15">
        <f t="shared" si="15"/>
        <v>1378000000</v>
      </c>
      <c r="N103" s="26">
        <f t="shared" si="15"/>
        <v>0</v>
      </c>
      <c r="O103" s="28">
        <f t="shared" si="13"/>
        <v>0</v>
      </c>
      <c r="P103" s="26">
        <f>P104</f>
        <v>0</v>
      </c>
      <c r="Q103" s="37">
        <f>Q104</f>
        <v>0</v>
      </c>
    </row>
    <row r="104" spans="1:19" s="6" customFormat="1" ht="16.5" customHeight="1" x14ac:dyDescent="0.25">
      <c r="A104" s="11" t="s">
        <v>4</v>
      </c>
      <c r="B104" s="12" t="s">
        <v>54</v>
      </c>
      <c r="C104" s="12" t="s">
        <v>7</v>
      </c>
      <c r="D104" s="12" t="s">
        <v>37</v>
      </c>
      <c r="E104" s="12" t="s">
        <v>38</v>
      </c>
      <c r="F104" s="12"/>
      <c r="G104" s="13" t="s">
        <v>89</v>
      </c>
      <c r="H104" s="12" t="s">
        <v>6</v>
      </c>
      <c r="I104" s="12">
        <v>10</v>
      </c>
      <c r="J104" s="26">
        <f t="shared" si="15"/>
        <v>1378000000</v>
      </c>
      <c r="K104" s="15">
        <f t="shared" si="15"/>
        <v>0</v>
      </c>
      <c r="L104" s="26">
        <f t="shared" si="15"/>
        <v>0</v>
      </c>
      <c r="M104" s="15">
        <f t="shared" si="15"/>
        <v>1378000000</v>
      </c>
      <c r="N104" s="26">
        <f t="shared" si="15"/>
        <v>0</v>
      </c>
      <c r="O104" s="28">
        <f t="shared" si="13"/>
        <v>0</v>
      </c>
      <c r="P104" s="26">
        <f>P105</f>
        <v>0</v>
      </c>
      <c r="Q104" s="37">
        <f>Q105</f>
        <v>0</v>
      </c>
    </row>
    <row r="105" spans="1:19" s="6" customFormat="1" ht="16.5" customHeight="1" x14ac:dyDescent="0.25">
      <c r="A105" s="11" t="s">
        <v>4</v>
      </c>
      <c r="B105" s="79" t="s">
        <v>54</v>
      </c>
      <c r="C105" s="7" t="s">
        <v>7</v>
      </c>
      <c r="D105" s="7" t="s">
        <v>37</v>
      </c>
      <c r="E105" s="7" t="s">
        <v>38</v>
      </c>
      <c r="F105" s="7"/>
      <c r="G105" s="24" t="s">
        <v>89</v>
      </c>
      <c r="H105" s="7" t="s">
        <v>6</v>
      </c>
      <c r="I105" s="7">
        <v>10</v>
      </c>
      <c r="J105" s="30">
        <v>1378000000</v>
      </c>
      <c r="K105" s="9">
        <v>0</v>
      </c>
      <c r="L105" s="30">
        <v>0</v>
      </c>
      <c r="M105" s="9">
        <f>+J105-L105-K105</f>
        <v>1378000000</v>
      </c>
      <c r="N105" s="30">
        <v>0</v>
      </c>
      <c r="O105" s="27">
        <f t="shared" si="13"/>
        <v>0</v>
      </c>
      <c r="P105" s="30">
        <v>0</v>
      </c>
      <c r="Q105" s="58">
        <v>0</v>
      </c>
    </row>
    <row r="106" spans="1:19" s="62" customFormat="1" ht="16.5" customHeight="1" x14ac:dyDescent="0.25">
      <c r="A106" s="90" t="s">
        <v>4</v>
      </c>
      <c r="B106" s="91" t="s">
        <v>54</v>
      </c>
      <c r="C106" s="91"/>
      <c r="D106" s="91"/>
      <c r="E106" s="91"/>
      <c r="F106" s="91"/>
      <c r="G106" s="92" t="s">
        <v>18</v>
      </c>
      <c r="H106" s="91" t="s">
        <v>6</v>
      </c>
      <c r="I106" s="93" t="s">
        <v>7</v>
      </c>
      <c r="J106" s="72">
        <f>J103+J98+J95</f>
        <v>15765700000</v>
      </c>
      <c r="K106" s="72">
        <f>K103+K98+K95</f>
        <v>13494700000</v>
      </c>
      <c r="L106" s="72">
        <f>L103+L98+L95</f>
        <v>796712101</v>
      </c>
      <c r="M106" s="72">
        <f>M103+M98+M95</f>
        <v>1474287899</v>
      </c>
      <c r="N106" s="72">
        <f>N103+N98+N95</f>
        <v>796712101</v>
      </c>
      <c r="O106" s="84">
        <f t="shared" si="13"/>
        <v>0.35081994760017615</v>
      </c>
      <c r="P106" s="72">
        <f>P103+P98+P95</f>
        <v>791587265</v>
      </c>
      <c r="Q106" s="81">
        <f>Q103+Q98+Q95</f>
        <v>791587265</v>
      </c>
      <c r="R106" s="61"/>
      <c r="S106" s="61"/>
    </row>
    <row r="107" spans="1:19" s="6" customFormat="1" ht="16.5" customHeight="1" thickBot="1" x14ac:dyDescent="0.3">
      <c r="A107" s="109" t="s">
        <v>29</v>
      </c>
      <c r="B107" s="110"/>
      <c r="C107" s="110"/>
      <c r="D107" s="110"/>
      <c r="E107" s="110"/>
      <c r="F107" s="110"/>
      <c r="G107" s="110"/>
      <c r="H107" s="110"/>
      <c r="I107" s="111"/>
      <c r="J107" s="85">
        <f>J106</f>
        <v>15765700000</v>
      </c>
      <c r="K107" s="85">
        <f>K106</f>
        <v>13494700000</v>
      </c>
      <c r="L107" s="85">
        <f>L106</f>
        <v>796712101</v>
      </c>
      <c r="M107" s="85">
        <f>M106</f>
        <v>1474287899</v>
      </c>
      <c r="N107" s="85">
        <f>N106</f>
        <v>796712101</v>
      </c>
      <c r="O107" s="84">
        <f t="shared" si="13"/>
        <v>0.35081994760017615</v>
      </c>
      <c r="P107" s="85">
        <f>P106</f>
        <v>791587265</v>
      </c>
      <c r="Q107" s="86">
        <f>Q106</f>
        <v>791587265</v>
      </c>
    </row>
    <row r="108" spans="1:19" s="52" customFormat="1" ht="16.5" customHeight="1" thickBot="1" x14ac:dyDescent="0.3">
      <c r="A108" s="103" t="s">
        <v>130</v>
      </c>
      <c r="B108" s="104"/>
      <c r="C108" s="104"/>
      <c r="D108" s="104"/>
      <c r="E108" s="104"/>
      <c r="F108" s="104"/>
      <c r="G108" s="104"/>
      <c r="H108" s="104"/>
      <c r="I108" s="104"/>
      <c r="J108" s="104"/>
      <c r="K108" s="104"/>
      <c r="L108" s="104"/>
      <c r="M108" s="104"/>
      <c r="N108" s="104"/>
      <c r="O108" s="104"/>
      <c r="P108" s="104"/>
      <c r="Q108" s="105"/>
    </row>
    <row r="109" spans="1:19" s="52" customFormat="1" ht="16.5" customHeight="1" x14ac:dyDescent="0.25">
      <c r="A109" s="11" t="s">
        <v>4</v>
      </c>
      <c r="B109" s="12" t="s">
        <v>78</v>
      </c>
      <c r="C109" s="12"/>
      <c r="D109" s="12"/>
      <c r="E109" s="12"/>
      <c r="F109" s="12"/>
      <c r="G109" s="13" t="s">
        <v>92</v>
      </c>
      <c r="H109" s="12" t="s">
        <v>6</v>
      </c>
      <c r="I109" s="12" t="s">
        <v>7</v>
      </c>
      <c r="J109" s="26">
        <f>J111</f>
        <v>516800000</v>
      </c>
      <c r="K109" s="26">
        <f>K111+K115</f>
        <v>0</v>
      </c>
      <c r="L109" s="26">
        <f>L111</f>
        <v>393342915</v>
      </c>
      <c r="M109" s="15">
        <f>M111</f>
        <v>123457085</v>
      </c>
      <c r="N109" s="26">
        <f>N111</f>
        <v>393342915</v>
      </c>
      <c r="O109" s="28">
        <f t="shared" ref="O109:O124" si="16">IF(N109&gt;1,N109/(J109-K109),0)</f>
        <v>0.76111245162538699</v>
      </c>
      <c r="P109" s="26">
        <f>P111</f>
        <v>393342915</v>
      </c>
      <c r="Q109" s="37">
        <f>Q111</f>
        <v>393342915</v>
      </c>
    </row>
    <row r="110" spans="1:19" s="52" customFormat="1" ht="16.5" customHeight="1" x14ac:dyDescent="0.25">
      <c r="A110" s="11" t="s">
        <v>4</v>
      </c>
      <c r="B110" s="12" t="s">
        <v>78</v>
      </c>
      <c r="C110" s="12"/>
      <c r="D110" s="12"/>
      <c r="E110" s="12"/>
      <c r="F110" s="12"/>
      <c r="G110" s="13" t="s">
        <v>92</v>
      </c>
      <c r="H110" s="12" t="s">
        <v>6</v>
      </c>
      <c r="I110" s="12">
        <v>11</v>
      </c>
      <c r="J110" s="26">
        <f>J114</f>
        <v>653000000</v>
      </c>
      <c r="K110" s="26">
        <f>K114</f>
        <v>0</v>
      </c>
      <c r="L110" s="26">
        <f>L114</f>
        <v>0</v>
      </c>
      <c r="M110" s="15">
        <f>M114</f>
        <v>653000000</v>
      </c>
      <c r="N110" s="26">
        <f>N114</f>
        <v>0</v>
      </c>
      <c r="O110" s="28">
        <f t="shared" si="16"/>
        <v>0</v>
      </c>
      <c r="P110" s="26">
        <f>P114</f>
        <v>0</v>
      </c>
      <c r="Q110" s="37">
        <f>Q114</f>
        <v>0</v>
      </c>
    </row>
    <row r="111" spans="1:19" s="6" customFormat="1" ht="16.5" customHeight="1" x14ac:dyDescent="0.25">
      <c r="A111" s="11" t="s">
        <v>4</v>
      </c>
      <c r="B111" s="12" t="s">
        <v>78</v>
      </c>
      <c r="C111" s="12" t="s">
        <v>37</v>
      </c>
      <c r="D111" s="12"/>
      <c r="E111" s="12"/>
      <c r="F111" s="12"/>
      <c r="G111" s="13" t="s">
        <v>90</v>
      </c>
      <c r="H111" s="12" t="s">
        <v>6</v>
      </c>
      <c r="I111" s="12" t="s">
        <v>7</v>
      </c>
      <c r="J111" s="26">
        <f>J112+J113</f>
        <v>516800000</v>
      </c>
      <c r="K111" s="26">
        <f>K112+K113</f>
        <v>0</v>
      </c>
      <c r="L111" s="26">
        <f>L112+L113</f>
        <v>393342915</v>
      </c>
      <c r="M111" s="26">
        <f>J111-L111-K111</f>
        <v>123457085</v>
      </c>
      <c r="N111" s="26">
        <f>N112+N113</f>
        <v>393342915</v>
      </c>
      <c r="O111" s="28">
        <f t="shared" si="16"/>
        <v>0.76111245162538699</v>
      </c>
      <c r="P111" s="26">
        <f>P112+P113</f>
        <v>393342915</v>
      </c>
      <c r="Q111" s="37">
        <f>Q112+Q113</f>
        <v>393342915</v>
      </c>
    </row>
    <row r="112" spans="1:19" s="6" customFormat="1" ht="16.5" customHeight="1" x14ac:dyDescent="0.25">
      <c r="A112" s="11" t="s">
        <v>4</v>
      </c>
      <c r="B112" s="7" t="s">
        <v>78</v>
      </c>
      <c r="C112" s="7" t="s">
        <v>37</v>
      </c>
      <c r="D112" s="7" t="s">
        <v>53</v>
      </c>
      <c r="E112" s="7" t="s">
        <v>38</v>
      </c>
      <c r="F112" s="7"/>
      <c r="G112" s="24" t="s">
        <v>82</v>
      </c>
      <c r="H112" s="7" t="s">
        <v>6</v>
      </c>
      <c r="I112" s="7" t="s">
        <v>7</v>
      </c>
      <c r="J112" s="30">
        <v>506730000</v>
      </c>
      <c r="K112" s="15">
        <v>0</v>
      </c>
      <c r="L112" s="30">
        <v>385933915</v>
      </c>
      <c r="M112" s="9">
        <v>269257707</v>
      </c>
      <c r="N112" s="30">
        <v>385933915</v>
      </c>
      <c r="O112" s="28">
        <f t="shared" si="16"/>
        <v>0.76161647228306983</v>
      </c>
      <c r="P112" s="30">
        <v>385933915</v>
      </c>
      <c r="Q112" s="58">
        <v>385933915</v>
      </c>
    </row>
    <row r="113" spans="1:18" s="52" customFormat="1" ht="16.5" customHeight="1" x14ac:dyDescent="0.25">
      <c r="A113" s="11" t="s">
        <v>4</v>
      </c>
      <c r="B113" s="7" t="s">
        <v>78</v>
      </c>
      <c r="C113" s="7" t="s">
        <v>37</v>
      </c>
      <c r="D113" s="7" t="s">
        <v>53</v>
      </c>
      <c r="E113" s="7" t="s">
        <v>46</v>
      </c>
      <c r="F113" s="7"/>
      <c r="G113" s="24" t="s">
        <v>83</v>
      </c>
      <c r="H113" s="7" t="s">
        <v>6</v>
      </c>
      <c r="I113" s="7" t="s">
        <v>7</v>
      </c>
      <c r="J113" s="30">
        <v>10070000</v>
      </c>
      <c r="K113" s="15">
        <v>0</v>
      </c>
      <c r="L113" s="30">
        <v>7409000</v>
      </c>
      <c r="M113" s="9">
        <v>39000</v>
      </c>
      <c r="N113" s="30">
        <v>7409000</v>
      </c>
      <c r="O113" s="28">
        <f t="shared" si="16"/>
        <v>0.73574975173783519</v>
      </c>
      <c r="P113" s="30">
        <v>7409000</v>
      </c>
      <c r="Q113" s="58">
        <v>7409000</v>
      </c>
    </row>
    <row r="114" spans="1:18" s="52" customFormat="1" ht="16.5" customHeight="1" x14ac:dyDescent="0.25">
      <c r="A114" s="11" t="s">
        <v>4</v>
      </c>
      <c r="B114" s="12" t="s">
        <v>78</v>
      </c>
      <c r="C114" s="12" t="s">
        <v>76</v>
      </c>
      <c r="D114" s="12"/>
      <c r="E114" s="12"/>
      <c r="F114" s="12"/>
      <c r="G114" s="13" t="s">
        <v>171</v>
      </c>
      <c r="H114" s="12" t="s">
        <v>6</v>
      </c>
      <c r="I114" s="12">
        <v>11</v>
      </c>
      <c r="J114" s="26">
        <f>J115</f>
        <v>653000000</v>
      </c>
      <c r="K114" s="15">
        <f>K115</f>
        <v>0</v>
      </c>
      <c r="L114" s="26">
        <f t="shared" ref="L114:Q115" si="17">L115</f>
        <v>0</v>
      </c>
      <c r="M114" s="15">
        <f>+J114-L114-K114</f>
        <v>653000000</v>
      </c>
      <c r="N114" s="26">
        <f t="shared" si="17"/>
        <v>0</v>
      </c>
      <c r="O114" s="28">
        <f t="shared" si="16"/>
        <v>0</v>
      </c>
      <c r="P114" s="26">
        <f t="shared" si="17"/>
        <v>0</v>
      </c>
      <c r="Q114" s="37">
        <f t="shared" si="17"/>
        <v>0</v>
      </c>
    </row>
    <row r="115" spans="1:18" s="6" customFormat="1" ht="16.5" customHeight="1" x14ac:dyDescent="0.25">
      <c r="A115" s="11" t="s">
        <v>4</v>
      </c>
      <c r="B115" s="12" t="s">
        <v>78</v>
      </c>
      <c r="C115" s="12" t="s">
        <v>76</v>
      </c>
      <c r="D115" s="79" t="s">
        <v>37</v>
      </c>
      <c r="E115" s="12"/>
      <c r="F115" s="12"/>
      <c r="G115" s="13" t="s">
        <v>91</v>
      </c>
      <c r="H115" s="12" t="s">
        <v>6</v>
      </c>
      <c r="I115" s="12">
        <v>11</v>
      </c>
      <c r="J115" s="26">
        <f>J116</f>
        <v>653000000</v>
      </c>
      <c r="K115" s="15">
        <f>K116</f>
        <v>0</v>
      </c>
      <c r="L115" s="26">
        <f t="shared" si="17"/>
        <v>0</v>
      </c>
      <c r="M115" s="15">
        <f>+J115-L115-K115</f>
        <v>653000000</v>
      </c>
      <c r="N115" s="26">
        <f t="shared" si="17"/>
        <v>0</v>
      </c>
      <c r="O115" s="28">
        <f t="shared" si="16"/>
        <v>0</v>
      </c>
      <c r="P115" s="26">
        <f t="shared" si="17"/>
        <v>0</v>
      </c>
      <c r="Q115" s="37">
        <f t="shared" si="17"/>
        <v>0</v>
      </c>
    </row>
    <row r="116" spans="1:18" ht="18" customHeight="1" x14ac:dyDescent="0.25">
      <c r="A116" s="25" t="s">
        <v>4</v>
      </c>
      <c r="B116" s="7" t="s">
        <v>78</v>
      </c>
      <c r="C116" s="7" t="s">
        <v>76</v>
      </c>
      <c r="D116" s="7" t="s">
        <v>37</v>
      </c>
      <c r="E116" s="7"/>
      <c r="F116" s="7"/>
      <c r="G116" s="24" t="s">
        <v>91</v>
      </c>
      <c r="H116" s="7" t="s">
        <v>6</v>
      </c>
      <c r="I116" s="7">
        <v>11</v>
      </c>
      <c r="J116" s="30">
        <v>653000000</v>
      </c>
      <c r="K116" s="9">
        <v>0</v>
      </c>
      <c r="L116" s="30">
        <v>0</v>
      </c>
      <c r="M116" s="15">
        <f>+J116-L116-K116</f>
        <v>653000000</v>
      </c>
      <c r="N116" s="30">
        <v>0</v>
      </c>
      <c r="O116" s="28">
        <f t="shared" si="16"/>
        <v>0</v>
      </c>
      <c r="P116" s="30">
        <v>0</v>
      </c>
      <c r="Q116" s="58">
        <v>0</v>
      </c>
    </row>
    <row r="117" spans="1:18" ht="21.75" customHeight="1" x14ac:dyDescent="0.25">
      <c r="A117" s="90" t="s">
        <v>4</v>
      </c>
      <c r="B117" s="91" t="s">
        <v>78</v>
      </c>
      <c r="C117" s="91"/>
      <c r="D117" s="91"/>
      <c r="E117" s="91"/>
      <c r="F117" s="91"/>
      <c r="G117" s="92" t="s">
        <v>129</v>
      </c>
      <c r="H117" s="91" t="s">
        <v>6</v>
      </c>
      <c r="I117" s="93" t="s">
        <v>7</v>
      </c>
      <c r="J117" s="72">
        <f>J109</f>
        <v>516800000</v>
      </c>
      <c r="K117" s="72">
        <f>K111</f>
        <v>0</v>
      </c>
      <c r="L117" s="72">
        <f>L111</f>
        <v>393342915</v>
      </c>
      <c r="M117" s="72">
        <f>M111</f>
        <v>123457085</v>
      </c>
      <c r="N117" s="72">
        <f>N111</f>
        <v>393342915</v>
      </c>
      <c r="O117" s="29">
        <f t="shared" si="16"/>
        <v>0.76111245162538699</v>
      </c>
      <c r="P117" s="72">
        <f>P111</f>
        <v>393342915</v>
      </c>
      <c r="Q117" s="81">
        <f>Q111</f>
        <v>393342915</v>
      </c>
    </row>
    <row r="118" spans="1:18" ht="21.75" customHeight="1" x14ac:dyDescent="0.25">
      <c r="A118" s="90" t="s">
        <v>4</v>
      </c>
      <c r="B118" s="91" t="s">
        <v>78</v>
      </c>
      <c r="C118" s="91"/>
      <c r="D118" s="91"/>
      <c r="E118" s="91"/>
      <c r="F118" s="91"/>
      <c r="G118" s="92" t="s">
        <v>129</v>
      </c>
      <c r="H118" s="91" t="s">
        <v>6</v>
      </c>
      <c r="I118" s="93">
        <v>11</v>
      </c>
      <c r="J118" s="72">
        <f>J110</f>
        <v>653000000</v>
      </c>
      <c r="K118" s="72">
        <f>K115</f>
        <v>0</v>
      </c>
      <c r="L118" s="72">
        <f>L110</f>
        <v>0</v>
      </c>
      <c r="M118" s="72">
        <f>M110</f>
        <v>653000000</v>
      </c>
      <c r="N118" s="72">
        <f>N110</f>
        <v>0</v>
      </c>
      <c r="O118" s="29">
        <f t="shared" si="16"/>
        <v>0</v>
      </c>
      <c r="P118" s="72">
        <f>P110</f>
        <v>0</v>
      </c>
      <c r="Q118" s="81">
        <f>Q110</f>
        <v>0</v>
      </c>
    </row>
    <row r="119" spans="1:18" ht="16.5" customHeight="1" x14ac:dyDescent="0.25">
      <c r="A119" s="112" t="s">
        <v>134</v>
      </c>
      <c r="B119" s="113"/>
      <c r="C119" s="113"/>
      <c r="D119" s="113"/>
      <c r="E119" s="113"/>
      <c r="F119" s="113"/>
      <c r="G119" s="113"/>
      <c r="H119" s="113"/>
      <c r="I119" s="114"/>
      <c r="J119" s="85">
        <f>J117+J118</f>
        <v>1169800000</v>
      </c>
      <c r="K119" s="85">
        <f>K117+K118</f>
        <v>0</v>
      </c>
      <c r="L119" s="85">
        <f>L117+L118</f>
        <v>393342915</v>
      </c>
      <c r="M119" s="85">
        <f>M117+M118</f>
        <v>776457085</v>
      </c>
      <c r="N119" s="85">
        <f>N117+N118</f>
        <v>393342915</v>
      </c>
      <c r="O119" s="29">
        <f t="shared" si="16"/>
        <v>0.33624800393229615</v>
      </c>
      <c r="P119" s="85">
        <f>P117+P118</f>
        <v>393342915</v>
      </c>
      <c r="Q119" s="86">
        <f>Q117+Q118</f>
        <v>393342915</v>
      </c>
    </row>
    <row r="120" spans="1:18" ht="16.5" customHeight="1" x14ac:dyDescent="0.25">
      <c r="A120" s="94" t="s">
        <v>4</v>
      </c>
      <c r="B120" s="95"/>
      <c r="C120" s="95"/>
      <c r="D120" s="95"/>
      <c r="E120" s="95"/>
      <c r="F120" s="95"/>
      <c r="G120" s="96" t="s">
        <v>5</v>
      </c>
      <c r="H120" s="95" t="s">
        <v>6</v>
      </c>
      <c r="I120" s="97">
        <v>10</v>
      </c>
      <c r="J120" s="80">
        <f>+J117+J90+J33+J106</f>
        <v>275435700000</v>
      </c>
      <c r="K120" s="80">
        <f>+K117+K90+K33+K106</f>
        <v>13494700000</v>
      </c>
      <c r="L120" s="80">
        <f>+L117+L90+L33+L106</f>
        <v>158351432558.06</v>
      </c>
      <c r="M120" s="80">
        <f>+M117+M90+M33+M106</f>
        <v>103589567441.94</v>
      </c>
      <c r="N120" s="80">
        <f>+N117+N90+N33+N106</f>
        <v>156998805451.06</v>
      </c>
      <c r="O120" s="82">
        <f t="shared" si="16"/>
        <v>0.59936705384441535</v>
      </c>
      <c r="P120" s="80">
        <f>+P117+P90+P33+P106</f>
        <v>144050270164.66</v>
      </c>
      <c r="Q120" s="83">
        <f>+Q117+Q90+Q33+Q106</f>
        <v>143297819273</v>
      </c>
    </row>
    <row r="121" spans="1:18" ht="16.5" customHeight="1" x14ac:dyDescent="0.25">
      <c r="A121" s="94" t="s">
        <v>4</v>
      </c>
      <c r="B121" s="95"/>
      <c r="C121" s="95"/>
      <c r="D121" s="95"/>
      <c r="E121" s="95"/>
      <c r="F121" s="95"/>
      <c r="G121" s="96" t="s">
        <v>5</v>
      </c>
      <c r="H121" s="95" t="s">
        <v>6</v>
      </c>
      <c r="I121" s="97">
        <v>11</v>
      </c>
      <c r="J121" s="80">
        <f>J118</f>
        <v>653000000</v>
      </c>
      <c r="K121" s="80">
        <f>K118</f>
        <v>0</v>
      </c>
      <c r="L121" s="80">
        <f>L118</f>
        <v>0</v>
      </c>
      <c r="M121" s="80">
        <f>M118</f>
        <v>653000000</v>
      </c>
      <c r="N121" s="80">
        <f>N118</f>
        <v>0</v>
      </c>
      <c r="O121" s="82">
        <f t="shared" si="16"/>
        <v>0</v>
      </c>
      <c r="P121" s="80">
        <f>P118</f>
        <v>0</v>
      </c>
      <c r="Q121" s="83">
        <f>Q118</f>
        <v>0</v>
      </c>
    </row>
    <row r="122" spans="1:18" ht="16.5" customHeight="1" x14ac:dyDescent="0.25">
      <c r="A122" s="94" t="s">
        <v>4</v>
      </c>
      <c r="B122" s="95"/>
      <c r="C122" s="95"/>
      <c r="D122" s="95"/>
      <c r="E122" s="95"/>
      <c r="F122" s="95"/>
      <c r="G122" s="96" t="s">
        <v>5</v>
      </c>
      <c r="H122" s="95" t="s">
        <v>9</v>
      </c>
      <c r="I122" s="97">
        <v>20</v>
      </c>
      <c r="J122" s="80">
        <f t="shared" ref="J122:N123" si="18">J91</f>
        <v>673100000</v>
      </c>
      <c r="K122" s="80">
        <f t="shared" si="18"/>
        <v>0</v>
      </c>
      <c r="L122" s="80">
        <f t="shared" si="18"/>
        <v>148574552.90000001</v>
      </c>
      <c r="M122" s="80">
        <f t="shared" si="18"/>
        <v>524525447.10000002</v>
      </c>
      <c r="N122" s="80">
        <f t="shared" si="18"/>
        <v>148471395.90000001</v>
      </c>
      <c r="O122" s="82">
        <f>IF(N122&gt;1,N122/(J122-K122),0)</f>
        <v>0.22057851121675828</v>
      </c>
      <c r="P122" s="80">
        <f>P91</f>
        <v>135549807.56999999</v>
      </c>
      <c r="Q122" s="83">
        <f>Q91</f>
        <v>135549807.56999999</v>
      </c>
    </row>
    <row r="123" spans="1:18" s="5" customFormat="1" ht="15" customHeight="1" x14ac:dyDescent="0.2">
      <c r="A123" s="94" t="s">
        <v>4</v>
      </c>
      <c r="B123" s="95"/>
      <c r="C123" s="95"/>
      <c r="D123" s="95"/>
      <c r="E123" s="95"/>
      <c r="F123" s="95"/>
      <c r="G123" s="96" t="s">
        <v>5</v>
      </c>
      <c r="H123" s="95" t="s">
        <v>9</v>
      </c>
      <c r="I123" s="97">
        <v>21</v>
      </c>
      <c r="J123" s="80">
        <f t="shared" si="18"/>
        <v>722600000</v>
      </c>
      <c r="K123" s="80">
        <f t="shared" si="18"/>
        <v>0</v>
      </c>
      <c r="L123" s="80">
        <f t="shared" si="18"/>
        <v>722583659</v>
      </c>
      <c r="M123" s="80">
        <f t="shared" si="18"/>
        <v>16341</v>
      </c>
      <c r="N123" s="80">
        <f t="shared" si="18"/>
        <v>722583659</v>
      </c>
      <c r="O123" s="82">
        <f t="shared" si="16"/>
        <v>0.99997738582895102</v>
      </c>
      <c r="P123" s="80">
        <f>P92</f>
        <v>722262959</v>
      </c>
      <c r="Q123" s="83">
        <f>Q92</f>
        <v>722262959</v>
      </c>
      <c r="R123" s="51"/>
    </row>
    <row r="124" spans="1:18" ht="15.75" customHeight="1" thickBot="1" x14ac:dyDescent="0.3">
      <c r="A124" s="115" t="s">
        <v>30</v>
      </c>
      <c r="B124" s="116"/>
      <c r="C124" s="116"/>
      <c r="D124" s="116"/>
      <c r="E124" s="116"/>
      <c r="F124" s="116"/>
      <c r="G124" s="116"/>
      <c r="H124" s="116"/>
      <c r="I124" s="117"/>
      <c r="J124" s="46">
        <f>SUM(J120:J123)</f>
        <v>277484400000</v>
      </c>
      <c r="K124" s="46">
        <f>SUM(K120:K123)</f>
        <v>13494700000</v>
      </c>
      <c r="L124" s="46">
        <f>SUM(L120:L123)</f>
        <v>159222590769.95999</v>
      </c>
      <c r="M124" s="46">
        <f>SUM(M120:M123)</f>
        <v>104767109230.04001</v>
      </c>
      <c r="N124" s="46">
        <f>SUM(N120:N123)</f>
        <v>157869860505.95999</v>
      </c>
      <c r="O124" s="48">
        <f t="shared" si="16"/>
        <v>0.59801522751061875</v>
      </c>
      <c r="P124" s="46">
        <f>SUM(P120:P123)</f>
        <v>144908082931.23001</v>
      </c>
      <c r="Q124" s="59">
        <f>SUM(Q120:Q123)</f>
        <v>144155632039.57001</v>
      </c>
    </row>
    <row r="125" spans="1:18" ht="18.75" customHeight="1" thickBot="1" x14ac:dyDescent="0.3">
      <c r="A125" s="103" t="s">
        <v>179</v>
      </c>
      <c r="B125" s="104"/>
      <c r="C125" s="104"/>
      <c r="D125" s="104"/>
      <c r="E125" s="104"/>
      <c r="F125" s="104"/>
      <c r="G125" s="104"/>
      <c r="H125" s="104"/>
      <c r="I125" s="104"/>
      <c r="J125" s="104"/>
      <c r="K125" s="104"/>
      <c r="L125" s="104"/>
      <c r="M125" s="104"/>
      <c r="N125" s="104"/>
      <c r="O125" s="104"/>
      <c r="P125" s="104"/>
      <c r="Q125" s="105"/>
    </row>
    <row r="126" spans="1:18" ht="15.75" customHeight="1" x14ac:dyDescent="0.25">
      <c r="A126" s="11" t="s">
        <v>174</v>
      </c>
      <c r="B126" s="12">
        <v>10</v>
      </c>
      <c r="C126" s="12"/>
      <c r="D126" s="12"/>
      <c r="E126" s="12"/>
      <c r="F126" s="12"/>
      <c r="G126" s="13" t="s">
        <v>175</v>
      </c>
      <c r="H126" s="12" t="s">
        <v>6</v>
      </c>
      <c r="I126" s="12">
        <v>11</v>
      </c>
      <c r="J126" s="26">
        <f>J127</f>
        <v>247423185</v>
      </c>
      <c r="K126" s="15">
        <f>K127</f>
        <v>0</v>
      </c>
      <c r="L126" s="26">
        <f>L127</f>
        <v>247423185</v>
      </c>
      <c r="M126" s="15">
        <f>M127</f>
        <v>0</v>
      </c>
      <c r="N126" s="26">
        <f>N127</f>
        <v>247423185</v>
      </c>
      <c r="O126" s="28">
        <f>IF(N126&gt;1,N126/(J126-K126),0)</f>
        <v>1</v>
      </c>
      <c r="P126" s="26">
        <f>P127</f>
        <v>0</v>
      </c>
      <c r="Q126" s="37">
        <f t="shared" ref="P126:Q128" si="19">Q127</f>
        <v>0</v>
      </c>
    </row>
    <row r="127" spans="1:18" ht="15.75" customHeight="1" x14ac:dyDescent="0.25">
      <c r="A127" s="11" t="s">
        <v>174</v>
      </c>
      <c r="B127" s="12">
        <v>10</v>
      </c>
      <c r="C127" s="79" t="s">
        <v>76</v>
      </c>
      <c r="D127" s="12"/>
      <c r="E127" s="12"/>
      <c r="F127" s="12"/>
      <c r="G127" s="13" t="s">
        <v>176</v>
      </c>
      <c r="H127" s="12" t="s">
        <v>6</v>
      </c>
      <c r="I127" s="12">
        <v>11</v>
      </c>
      <c r="J127" s="26">
        <f>J128</f>
        <v>247423185</v>
      </c>
      <c r="K127" s="15">
        <f t="shared" ref="K127:N128" si="20">K128</f>
        <v>0</v>
      </c>
      <c r="L127" s="26">
        <f t="shared" si="20"/>
        <v>247423185</v>
      </c>
      <c r="M127" s="15">
        <f t="shared" si="20"/>
        <v>0</v>
      </c>
      <c r="N127" s="26">
        <f t="shared" si="20"/>
        <v>247423185</v>
      </c>
      <c r="O127" s="28">
        <f>IF(N127&gt;1,N127/(J127-K127),0)</f>
        <v>1</v>
      </c>
      <c r="P127" s="26">
        <f t="shared" si="19"/>
        <v>0</v>
      </c>
      <c r="Q127" s="37">
        <f t="shared" si="19"/>
        <v>0</v>
      </c>
    </row>
    <row r="128" spans="1:18" ht="15.75" customHeight="1" x14ac:dyDescent="0.25">
      <c r="A128" s="11" t="s">
        <v>174</v>
      </c>
      <c r="B128" s="12">
        <v>10</v>
      </c>
      <c r="C128" s="79" t="s">
        <v>76</v>
      </c>
      <c r="D128" s="79" t="s">
        <v>37</v>
      </c>
      <c r="E128" s="12"/>
      <c r="F128" s="12"/>
      <c r="G128" s="13" t="s">
        <v>177</v>
      </c>
      <c r="H128" s="12" t="s">
        <v>6</v>
      </c>
      <c r="I128" s="12">
        <v>11</v>
      </c>
      <c r="J128" s="26">
        <f>J129</f>
        <v>247423185</v>
      </c>
      <c r="K128" s="15">
        <f t="shared" si="20"/>
        <v>0</v>
      </c>
      <c r="L128" s="26">
        <f t="shared" si="20"/>
        <v>247423185</v>
      </c>
      <c r="M128" s="15">
        <f t="shared" si="20"/>
        <v>0</v>
      </c>
      <c r="N128" s="26">
        <f t="shared" si="20"/>
        <v>247423185</v>
      </c>
      <c r="O128" s="28">
        <f>IF(N128&gt;1,N128/(J128-K128),0)</f>
        <v>1</v>
      </c>
      <c r="P128" s="26">
        <f t="shared" si="19"/>
        <v>0</v>
      </c>
      <c r="Q128" s="37">
        <f t="shared" si="19"/>
        <v>0</v>
      </c>
    </row>
    <row r="129" spans="1:17" ht="15.75" customHeight="1" x14ac:dyDescent="0.25">
      <c r="A129" s="25" t="s">
        <v>174</v>
      </c>
      <c r="B129" s="7">
        <v>10</v>
      </c>
      <c r="C129" s="73" t="s">
        <v>76</v>
      </c>
      <c r="D129" s="73" t="s">
        <v>37</v>
      </c>
      <c r="E129" s="7"/>
      <c r="F129" s="12"/>
      <c r="G129" s="24" t="s">
        <v>177</v>
      </c>
      <c r="H129" s="7" t="s">
        <v>6</v>
      </c>
      <c r="I129" s="7">
        <v>11</v>
      </c>
      <c r="J129" s="30">
        <v>247423185</v>
      </c>
      <c r="K129" s="9">
        <f>K132</f>
        <v>0</v>
      </c>
      <c r="L129" s="30">
        <v>247423185</v>
      </c>
      <c r="M129" s="9">
        <f>+J129-L129-K129</f>
        <v>0</v>
      </c>
      <c r="N129" s="30">
        <v>247423185</v>
      </c>
      <c r="O129" s="27">
        <f>IF(N129&gt;1,N129/(J129-K129),0)</f>
        <v>1</v>
      </c>
      <c r="P129" s="30">
        <v>0</v>
      </c>
      <c r="Q129" s="58">
        <v>0</v>
      </c>
    </row>
    <row r="130" spans="1:17" ht="15.75" customHeight="1" thickBot="1" x14ac:dyDescent="0.3">
      <c r="A130" s="100" t="s">
        <v>180</v>
      </c>
      <c r="B130" s="101"/>
      <c r="C130" s="101"/>
      <c r="D130" s="101"/>
      <c r="E130" s="101"/>
      <c r="F130" s="101"/>
      <c r="G130" s="101"/>
      <c r="H130" s="101"/>
      <c r="I130" s="102"/>
      <c r="J130" s="46">
        <f>J126</f>
        <v>247423185</v>
      </c>
      <c r="K130" s="46">
        <f>K126</f>
        <v>0</v>
      </c>
      <c r="L130" s="46">
        <f>L126</f>
        <v>247423185</v>
      </c>
      <c r="M130" s="46">
        <f>M126</f>
        <v>0</v>
      </c>
      <c r="N130" s="46">
        <f>N126</f>
        <v>247423185</v>
      </c>
      <c r="O130" s="48">
        <f>IF(N130&gt;1,N130/(J130-K130),0)</f>
        <v>1</v>
      </c>
      <c r="P130" s="46">
        <f>P126</f>
        <v>0</v>
      </c>
      <c r="Q130" s="59">
        <f>Q126</f>
        <v>0</v>
      </c>
    </row>
    <row r="131" spans="1:17" s="6" customFormat="1" ht="18.75" customHeight="1" thickBot="1" x14ac:dyDescent="0.3">
      <c r="A131" s="103" t="s">
        <v>33</v>
      </c>
      <c r="B131" s="104"/>
      <c r="C131" s="104"/>
      <c r="D131" s="104"/>
      <c r="E131" s="104"/>
      <c r="F131" s="104"/>
      <c r="G131" s="104"/>
      <c r="H131" s="104"/>
      <c r="I131" s="104"/>
      <c r="J131" s="104"/>
      <c r="K131" s="104"/>
      <c r="L131" s="104"/>
      <c r="M131" s="104"/>
      <c r="N131" s="104"/>
      <c r="O131" s="104"/>
      <c r="P131" s="104"/>
      <c r="Q131" s="105"/>
    </row>
    <row r="132" spans="1:17" s="6" customFormat="1" ht="24.75" customHeight="1" x14ac:dyDescent="0.25">
      <c r="A132" s="11" t="s">
        <v>19</v>
      </c>
      <c r="B132" s="12">
        <v>2901</v>
      </c>
      <c r="C132" s="12"/>
      <c r="D132" s="12"/>
      <c r="E132" s="12"/>
      <c r="F132" s="12"/>
      <c r="G132" s="13" t="s">
        <v>127</v>
      </c>
      <c r="H132" s="36" t="s">
        <v>6</v>
      </c>
      <c r="I132" s="14">
        <v>11</v>
      </c>
      <c r="J132" s="26">
        <f>J135+J136+J137+J138+J141+J142+J145+J146</f>
        <v>26950948947</v>
      </c>
      <c r="K132" s="15">
        <f>K135+K136+K137+K138+K141+K142+K145</f>
        <v>0</v>
      </c>
      <c r="L132" s="99">
        <f>L135+L136+L137+L138+L141+L142+L145+L146</f>
        <v>19133948269.559998</v>
      </c>
      <c r="M132" s="15">
        <f>M135+M136+M137+M138+M141+M142+M145+M146</f>
        <v>7817000677.4400005</v>
      </c>
      <c r="N132" s="15">
        <f>N135+N136+N137+N138+N141+N142+N145+N146</f>
        <v>12803443867.559999</v>
      </c>
      <c r="O132" s="28">
        <f>IF(N132&gt;1,N132/(J132-K132),0)</f>
        <v>0.47506467741593911</v>
      </c>
      <c r="P132" s="15">
        <f>P135+P136+P137+P138+P141+P142+P145+P146</f>
        <v>2852052363.2200003</v>
      </c>
      <c r="Q132" s="23">
        <f>Q135+Q136+Q137+Q138+Q141+Q142+Q145+Q146</f>
        <v>2835740457.2200003</v>
      </c>
    </row>
    <row r="133" spans="1:17" s="6" customFormat="1" ht="24.75" customHeight="1" x14ac:dyDescent="0.25">
      <c r="A133" s="11" t="s">
        <v>19</v>
      </c>
      <c r="B133" s="12">
        <v>2901</v>
      </c>
      <c r="C133" s="12"/>
      <c r="D133" s="12"/>
      <c r="E133" s="12"/>
      <c r="F133" s="12"/>
      <c r="G133" s="13" t="s">
        <v>189</v>
      </c>
      <c r="H133" s="12" t="s">
        <v>9</v>
      </c>
      <c r="I133" s="14">
        <v>20</v>
      </c>
      <c r="J133" s="15">
        <f>J139+J143</f>
        <v>14671000000</v>
      </c>
      <c r="K133" s="15">
        <f>K139+K143</f>
        <v>0</v>
      </c>
      <c r="L133" s="15">
        <f>L139+L143</f>
        <v>3706525765</v>
      </c>
      <c r="M133" s="15">
        <f>M139+M143</f>
        <v>10964474235</v>
      </c>
      <c r="N133" s="15">
        <f>N139+N143</f>
        <v>2126164108</v>
      </c>
      <c r="O133" s="28">
        <f>IF(N133&gt;1,N133/(J133-K133),0)</f>
        <v>0.14492291650194261</v>
      </c>
      <c r="P133" s="26">
        <f>P139+P143</f>
        <v>31308500</v>
      </c>
      <c r="Q133" s="23">
        <f>Q139+Q143</f>
        <v>28092100</v>
      </c>
    </row>
    <row r="134" spans="1:17" ht="33" customHeight="1" x14ac:dyDescent="0.25">
      <c r="A134" s="11" t="s">
        <v>19</v>
      </c>
      <c r="B134" s="12">
        <v>2901</v>
      </c>
      <c r="C134" s="12"/>
      <c r="D134" s="12"/>
      <c r="E134" s="12"/>
      <c r="F134" s="12"/>
      <c r="G134" s="13" t="s">
        <v>189</v>
      </c>
      <c r="H134" s="12" t="s">
        <v>9</v>
      </c>
      <c r="I134" s="14">
        <v>21</v>
      </c>
      <c r="J134" s="15">
        <f>J144+J140</f>
        <v>3946600000</v>
      </c>
      <c r="K134" s="15">
        <f>K144+K140</f>
        <v>0</v>
      </c>
      <c r="L134" s="15">
        <f>L144+L140</f>
        <v>3904204205.98</v>
      </c>
      <c r="M134" s="15">
        <f>M144+M140</f>
        <v>42395794.019999981</v>
      </c>
      <c r="N134" s="15">
        <f>N144+N140</f>
        <v>3765310027.98</v>
      </c>
      <c r="O134" s="28">
        <f>IF(N134&gt;1,N134/(J134-K134),0)</f>
        <v>0.95406426493184004</v>
      </c>
      <c r="P134" s="15">
        <f>P144+P140</f>
        <v>35861376</v>
      </c>
      <c r="Q134" s="23">
        <f>Q144+Q140</f>
        <v>35861376</v>
      </c>
    </row>
    <row r="135" spans="1:17" ht="32.25" customHeight="1" x14ac:dyDescent="0.25">
      <c r="A135" s="53" t="s">
        <v>19</v>
      </c>
      <c r="B135" s="63" t="s">
        <v>97</v>
      </c>
      <c r="C135" s="63" t="s">
        <v>98</v>
      </c>
      <c r="D135" s="63" t="s">
        <v>99</v>
      </c>
      <c r="E135" s="63" t="s">
        <v>0</v>
      </c>
      <c r="F135" s="63" t="s">
        <v>0</v>
      </c>
      <c r="G135" s="64" t="s">
        <v>111</v>
      </c>
      <c r="H135" s="63" t="s">
        <v>6</v>
      </c>
      <c r="I135" s="65">
        <v>11</v>
      </c>
      <c r="J135" s="49">
        <v>12526302447</v>
      </c>
      <c r="K135" s="49">
        <v>0</v>
      </c>
      <c r="L135" s="49">
        <v>6448850419.7399998</v>
      </c>
      <c r="M135" s="66">
        <f t="shared" ref="M135:M145" si="21">+J135-L135-K135</f>
        <v>6077452027.2600002</v>
      </c>
      <c r="N135" s="66">
        <v>3029942050.7399998</v>
      </c>
      <c r="O135" s="27">
        <f>IF(N135&gt;1,N135/(J135-K135),0)</f>
        <v>0.24188638774769955</v>
      </c>
      <c r="P135" s="66">
        <v>108323883.45</v>
      </c>
      <c r="Q135" s="67">
        <v>92011977.450000003</v>
      </c>
    </row>
    <row r="136" spans="1:17" ht="46.5" customHeight="1" x14ac:dyDescent="0.25">
      <c r="A136" s="53" t="s">
        <v>19</v>
      </c>
      <c r="B136" s="63" t="s">
        <v>97</v>
      </c>
      <c r="C136" s="63" t="s">
        <v>98</v>
      </c>
      <c r="D136" s="63" t="s">
        <v>7</v>
      </c>
      <c r="E136" s="63" t="s">
        <v>0</v>
      </c>
      <c r="F136" s="63" t="s">
        <v>0</v>
      </c>
      <c r="G136" s="64" t="s">
        <v>112</v>
      </c>
      <c r="H136" s="63" t="s">
        <v>6</v>
      </c>
      <c r="I136" s="65">
        <v>11</v>
      </c>
      <c r="J136" s="66">
        <v>316000000</v>
      </c>
      <c r="K136" s="49">
        <v>0</v>
      </c>
      <c r="L136" s="49">
        <v>85737604</v>
      </c>
      <c r="M136" s="66">
        <f t="shared" si="21"/>
        <v>230262396</v>
      </c>
      <c r="N136" s="66">
        <v>85737604</v>
      </c>
      <c r="O136" s="27">
        <f t="shared" ref="O136:O145" si="22">IF(N136&gt;1,N136/(J136-K136),0)</f>
        <v>0.2713215316455696</v>
      </c>
      <c r="P136" s="66">
        <v>0</v>
      </c>
      <c r="Q136" s="67">
        <v>0</v>
      </c>
    </row>
    <row r="137" spans="1:17" ht="47.25" customHeight="1" x14ac:dyDescent="0.25">
      <c r="A137" s="53" t="s">
        <v>19</v>
      </c>
      <c r="B137" s="63" t="s">
        <v>97</v>
      </c>
      <c r="C137" s="63" t="s">
        <v>98</v>
      </c>
      <c r="D137" s="63" t="s">
        <v>8</v>
      </c>
      <c r="E137" s="63" t="s">
        <v>0</v>
      </c>
      <c r="F137" s="63" t="s">
        <v>0</v>
      </c>
      <c r="G137" s="64" t="s">
        <v>113</v>
      </c>
      <c r="H137" s="63" t="s">
        <v>6</v>
      </c>
      <c r="I137" s="65">
        <v>11</v>
      </c>
      <c r="J137" s="49">
        <v>3901000000</v>
      </c>
      <c r="K137" s="49">
        <v>0</v>
      </c>
      <c r="L137" s="49">
        <v>3047225381.8200002</v>
      </c>
      <c r="M137" s="66">
        <f t="shared" si="21"/>
        <v>853774618.17999983</v>
      </c>
      <c r="N137" s="66">
        <v>2219637734.8200002</v>
      </c>
      <c r="O137" s="27">
        <f t="shared" si="22"/>
        <v>0.56899198534221995</v>
      </c>
      <c r="P137" s="66">
        <v>697511690.51999998</v>
      </c>
      <c r="Q137" s="67">
        <v>697511690.51999998</v>
      </c>
    </row>
    <row r="138" spans="1:17" ht="30.75" customHeight="1" x14ac:dyDescent="0.25">
      <c r="A138" s="53" t="s">
        <v>19</v>
      </c>
      <c r="B138" s="63" t="s">
        <v>97</v>
      </c>
      <c r="C138" s="63" t="s">
        <v>98</v>
      </c>
      <c r="D138" s="63" t="s">
        <v>100</v>
      </c>
      <c r="E138" s="63" t="s">
        <v>0</v>
      </c>
      <c r="F138" s="63" t="s">
        <v>0</v>
      </c>
      <c r="G138" s="64" t="s">
        <v>114</v>
      </c>
      <c r="H138" s="63" t="s">
        <v>6</v>
      </c>
      <c r="I138" s="65">
        <v>11</v>
      </c>
      <c r="J138" s="66">
        <v>4000000000</v>
      </c>
      <c r="K138" s="49">
        <v>0</v>
      </c>
      <c r="L138" s="49">
        <v>3781043326</v>
      </c>
      <c r="M138" s="66">
        <f t="shared" si="21"/>
        <v>218956674</v>
      </c>
      <c r="N138" s="66">
        <v>2797604528</v>
      </c>
      <c r="O138" s="27">
        <f t="shared" si="22"/>
        <v>0.69940113199999998</v>
      </c>
      <c r="P138" s="66">
        <v>452063984</v>
      </c>
      <c r="Q138" s="67">
        <v>452063984</v>
      </c>
    </row>
    <row r="139" spans="1:17" ht="41.25" customHeight="1" x14ac:dyDescent="0.25">
      <c r="A139" s="53" t="s">
        <v>19</v>
      </c>
      <c r="B139" s="63" t="s">
        <v>97</v>
      </c>
      <c r="C139" s="63" t="s">
        <v>98</v>
      </c>
      <c r="D139" s="63" t="s">
        <v>100</v>
      </c>
      <c r="E139" s="63" t="s">
        <v>0</v>
      </c>
      <c r="F139" s="63" t="s">
        <v>0</v>
      </c>
      <c r="G139" s="64" t="s">
        <v>114</v>
      </c>
      <c r="H139" s="63" t="s">
        <v>9</v>
      </c>
      <c r="I139" s="65">
        <v>20</v>
      </c>
      <c r="J139" s="66">
        <v>4300000000</v>
      </c>
      <c r="K139" s="49">
        <v>0</v>
      </c>
      <c r="L139" s="49">
        <v>0</v>
      </c>
      <c r="M139" s="66">
        <f t="shared" si="21"/>
        <v>4300000000</v>
      </c>
      <c r="N139" s="66">
        <v>0</v>
      </c>
      <c r="O139" s="27">
        <f t="shared" si="22"/>
        <v>0</v>
      </c>
      <c r="P139" s="66">
        <v>0</v>
      </c>
      <c r="Q139" s="67">
        <v>0</v>
      </c>
    </row>
    <row r="140" spans="1:17" ht="41.25" customHeight="1" x14ac:dyDescent="0.25">
      <c r="A140" s="53" t="s">
        <v>19</v>
      </c>
      <c r="B140" s="63" t="s">
        <v>97</v>
      </c>
      <c r="C140" s="63" t="s">
        <v>98</v>
      </c>
      <c r="D140" s="63" t="s">
        <v>100</v>
      </c>
      <c r="E140" s="63" t="s">
        <v>0</v>
      </c>
      <c r="F140" s="63" t="s">
        <v>0</v>
      </c>
      <c r="G140" s="64" t="s">
        <v>114</v>
      </c>
      <c r="H140" s="63" t="s">
        <v>9</v>
      </c>
      <c r="I140" s="65">
        <v>21</v>
      </c>
      <c r="J140" s="66">
        <v>62100000</v>
      </c>
      <c r="K140" s="49">
        <v>0</v>
      </c>
      <c r="L140" s="49">
        <v>33090876</v>
      </c>
      <c r="M140" s="66">
        <f>+J140-L140-K140</f>
        <v>29009124</v>
      </c>
      <c r="N140" s="66">
        <v>33090876</v>
      </c>
      <c r="O140" s="27">
        <f>IF(N140&gt;1,N140/(J140-K140),0)</f>
        <v>0.53286434782608694</v>
      </c>
      <c r="P140" s="66">
        <v>24046876</v>
      </c>
      <c r="Q140" s="67">
        <v>24046876</v>
      </c>
    </row>
    <row r="141" spans="1:17" ht="40.5" customHeight="1" x14ac:dyDescent="0.25">
      <c r="A141" s="53" t="s">
        <v>19</v>
      </c>
      <c r="B141" s="63" t="s">
        <v>97</v>
      </c>
      <c r="C141" s="63" t="s">
        <v>98</v>
      </c>
      <c r="D141" s="63" t="s">
        <v>101</v>
      </c>
      <c r="E141" s="63" t="s">
        <v>0</v>
      </c>
      <c r="F141" s="63" t="s">
        <v>0</v>
      </c>
      <c r="G141" s="64" t="s">
        <v>115</v>
      </c>
      <c r="H141" s="63" t="s">
        <v>6</v>
      </c>
      <c r="I141" s="65">
        <v>11</v>
      </c>
      <c r="J141" s="49">
        <v>3789546500</v>
      </c>
      <c r="K141" s="49">
        <v>0</v>
      </c>
      <c r="L141" s="49">
        <v>3733074421</v>
      </c>
      <c r="M141" s="66">
        <f t="shared" si="21"/>
        <v>56472079</v>
      </c>
      <c r="N141" s="66">
        <v>3152504833</v>
      </c>
      <c r="O141" s="27">
        <f t="shared" si="22"/>
        <v>0.83189501250347497</v>
      </c>
      <c r="P141" s="66">
        <v>1581740210.25</v>
      </c>
      <c r="Q141" s="67">
        <v>1581740210.25</v>
      </c>
    </row>
    <row r="142" spans="1:17" ht="43.5" customHeight="1" x14ac:dyDescent="0.25">
      <c r="A142" s="53" t="s">
        <v>19</v>
      </c>
      <c r="B142" s="63" t="s">
        <v>97</v>
      </c>
      <c r="C142" s="63" t="s">
        <v>98</v>
      </c>
      <c r="D142" s="63" t="s">
        <v>102</v>
      </c>
      <c r="E142" s="63" t="s">
        <v>0</v>
      </c>
      <c r="F142" s="63"/>
      <c r="G142" s="64" t="s">
        <v>116</v>
      </c>
      <c r="H142" s="63" t="s">
        <v>6</v>
      </c>
      <c r="I142" s="65">
        <v>11</v>
      </c>
      <c r="J142" s="66">
        <v>68100000</v>
      </c>
      <c r="K142" s="49">
        <v>0</v>
      </c>
      <c r="L142" s="49">
        <v>68100000</v>
      </c>
      <c r="M142" s="66">
        <f t="shared" si="21"/>
        <v>0</v>
      </c>
      <c r="N142" s="66">
        <v>68100000</v>
      </c>
      <c r="O142" s="27">
        <f t="shared" si="22"/>
        <v>1</v>
      </c>
      <c r="P142" s="66">
        <v>12412595</v>
      </c>
      <c r="Q142" s="67">
        <v>12412595</v>
      </c>
    </row>
    <row r="143" spans="1:17" ht="42.75" customHeight="1" x14ac:dyDescent="0.25">
      <c r="A143" s="53" t="s">
        <v>19</v>
      </c>
      <c r="B143" s="63" t="s">
        <v>97</v>
      </c>
      <c r="C143" s="63" t="s">
        <v>98</v>
      </c>
      <c r="D143" s="63" t="s">
        <v>102</v>
      </c>
      <c r="E143" s="63" t="s">
        <v>0</v>
      </c>
      <c r="F143" s="63" t="s">
        <v>0</v>
      </c>
      <c r="G143" s="64" t="s">
        <v>116</v>
      </c>
      <c r="H143" s="63" t="s">
        <v>9</v>
      </c>
      <c r="I143" s="65">
        <v>20</v>
      </c>
      <c r="J143" s="49">
        <v>10371000000</v>
      </c>
      <c r="K143" s="49">
        <v>0</v>
      </c>
      <c r="L143" s="49">
        <v>3706525765</v>
      </c>
      <c r="M143" s="66">
        <f t="shared" si="21"/>
        <v>6664474235</v>
      </c>
      <c r="N143" s="66">
        <v>2126164108</v>
      </c>
      <c r="O143" s="27">
        <f t="shared" si="22"/>
        <v>0.2050105204898274</v>
      </c>
      <c r="P143" s="66">
        <v>31308500</v>
      </c>
      <c r="Q143" s="67">
        <v>28092100</v>
      </c>
    </row>
    <row r="144" spans="1:17" ht="41.25" customHeight="1" x14ac:dyDescent="0.25">
      <c r="A144" s="53" t="s">
        <v>19</v>
      </c>
      <c r="B144" s="63" t="s">
        <v>97</v>
      </c>
      <c r="C144" s="63" t="s">
        <v>98</v>
      </c>
      <c r="D144" s="63" t="s">
        <v>102</v>
      </c>
      <c r="E144" s="63" t="s">
        <v>0</v>
      </c>
      <c r="F144" s="63" t="s">
        <v>0</v>
      </c>
      <c r="G144" s="64" t="s">
        <v>116</v>
      </c>
      <c r="H144" s="63" t="s">
        <v>9</v>
      </c>
      <c r="I144" s="65">
        <v>21</v>
      </c>
      <c r="J144" s="49">
        <v>3884500000</v>
      </c>
      <c r="K144" s="49">
        <v>0</v>
      </c>
      <c r="L144" s="49">
        <v>3871113329.98</v>
      </c>
      <c r="M144" s="66">
        <f t="shared" si="21"/>
        <v>13386670.019999981</v>
      </c>
      <c r="N144" s="66">
        <v>3732219151.98</v>
      </c>
      <c r="O144" s="27">
        <f t="shared" si="22"/>
        <v>0.96079782519758017</v>
      </c>
      <c r="P144" s="66">
        <v>11814500</v>
      </c>
      <c r="Q144" s="67">
        <v>11814500</v>
      </c>
    </row>
    <row r="145" spans="1:17" s="52" customFormat="1" ht="42.75" customHeight="1" x14ac:dyDescent="0.25">
      <c r="A145" s="53" t="s">
        <v>19</v>
      </c>
      <c r="B145" s="63" t="s">
        <v>97</v>
      </c>
      <c r="C145" s="63" t="s">
        <v>98</v>
      </c>
      <c r="D145" s="63" t="s">
        <v>103</v>
      </c>
      <c r="E145" s="63" t="s">
        <v>0</v>
      </c>
      <c r="F145" s="63" t="s">
        <v>0</v>
      </c>
      <c r="G145" s="64" t="s">
        <v>117</v>
      </c>
      <c r="H145" s="63" t="s">
        <v>6</v>
      </c>
      <c r="I145" s="65">
        <v>11</v>
      </c>
      <c r="J145" s="66">
        <v>900000000</v>
      </c>
      <c r="K145" s="49">
        <v>0</v>
      </c>
      <c r="L145" s="49">
        <v>520000000</v>
      </c>
      <c r="M145" s="66">
        <f t="shared" si="21"/>
        <v>380000000</v>
      </c>
      <c r="N145" s="66">
        <v>0</v>
      </c>
      <c r="O145" s="27">
        <f t="shared" si="22"/>
        <v>0</v>
      </c>
      <c r="P145" s="66">
        <v>0</v>
      </c>
      <c r="Q145" s="67">
        <v>0</v>
      </c>
    </row>
    <row r="146" spans="1:17" s="52" customFormat="1" ht="42.75" customHeight="1" x14ac:dyDescent="0.25">
      <c r="A146" s="53" t="s">
        <v>19</v>
      </c>
      <c r="B146" s="63" t="s">
        <v>97</v>
      </c>
      <c r="C146" s="63" t="s">
        <v>98</v>
      </c>
      <c r="D146" s="63">
        <v>16</v>
      </c>
      <c r="E146" s="63" t="s">
        <v>0</v>
      </c>
      <c r="F146" s="63" t="s">
        <v>0</v>
      </c>
      <c r="G146" s="64" t="s">
        <v>185</v>
      </c>
      <c r="H146" s="63" t="s">
        <v>6</v>
      </c>
      <c r="I146" s="65">
        <v>11</v>
      </c>
      <c r="J146" s="66">
        <v>1450000000</v>
      </c>
      <c r="K146" s="49">
        <v>0</v>
      </c>
      <c r="L146" s="49">
        <v>1449917117</v>
      </c>
      <c r="M146" s="66">
        <f>+J146-L146-K146</f>
        <v>82883</v>
      </c>
      <c r="N146" s="66">
        <v>1449917117</v>
      </c>
      <c r="O146" s="27">
        <f>IF(N146&gt;1,N146/(J146-K146),0)</f>
        <v>0.99994283931034478</v>
      </c>
      <c r="P146" s="66">
        <v>0</v>
      </c>
      <c r="Q146" s="67">
        <v>0</v>
      </c>
    </row>
    <row r="147" spans="1:17" ht="31.5" customHeight="1" x14ac:dyDescent="0.25">
      <c r="A147" s="57" t="s">
        <v>19</v>
      </c>
      <c r="B147" s="12">
        <v>2999</v>
      </c>
      <c r="C147" s="12"/>
      <c r="D147" s="12"/>
      <c r="E147" s="12"/>
      <c r="F147" s="12"/>
      <c r="G147" s="13" t="s">
        <v>128</v>
      </c>
      <c r="H147" s="12" t="s">
        <v>6</v>
      </c>
      <c r="I147" s="14">
        <v>11</v>
      </c>
      <c r="J147" s="15">
        <f>SUM(J148:J159)</f>
        <v>28021000000</v>
      </c>
      <c r="K147" s="26">
        <f>SUM(K150:K159)</f>
        <v>0</v>
      </c>
      <c r="L147" s="26">
        <f>SUM(L148:L159)</f>
        <v>18405101174.029999</v>
      </c>
      <c r="M147" s="15">
        <f>SUM(M148:M159)</f>
        <v>9615898825.9699993</v>
      </c>
      <c r="N147" s="15">
        <f>SUM(N148:N159)</f>
        <v>10454643099.029999</v>
      </c>
      <c r="O147" s="28">
        <f>IF(N147&gt;1,N147/(J147-K147),0)</f>
        <v>0.37310028546554364</v>
      </c>
      <c r="P147" s="15">
        <f>SUM(P148:P159)</f>
        <v>2534259542.7799997</v>
      </c>
      <c r="Q147" s="23">
        <f>SUM(Q148:Q159)</f>
        <v>2534259542.7799997</v>
      </c>
    </row>
    <row r="148" spans="1:17" ht="31.5" customHeight="1" x14ac:dyDescent="0.25">
      <c r="A148" s="53" t="s">
        <v>19</v>
      </c>
      <c r="B148" s="7" t="s">
        <v>104</v>
      </c>
      <c r="C148" s="7" t="s">
        <v>98</v>
      </c>
      <c r="D148" s="7">
        <v>10</v>
      </c>
      <c r="E148" s="7"/>
      <c r="F148" s="7"/>
      <c r="G148" s="24" t="s">
        <v>187</v>
      </c>
      <c r="H148" s="7" t="s">
        <v>6</v>
      </c>
      <c r="I148" s="8">
        <v>11</v>
      </c>
      <c r="J148" s="9">
        <v>214000000</v>
      </c>
      <c r="K148" s="30">
        <v>0</v>
      </c>
      <c r="L148" s="30">
        <v>0</v>
      </c>
      <c r="M148" s="9">
        <f>+J148-L148-K148</f>
        <v>214000000</v>
      </c>
      <c r="N148" s="9">
        <v>0</v>
      </c>
      <c r="O148" s="27">
        <f>IF(N148&gt;1,N148/(J148-K148),0)</f>
        <v>0</v>
      </c>
      <c r="P148" s="9">
        <v>0</v>
      </c>
      <c r="Q148" s="10">
        <v>0</v>
      </c>
    </row>
    <row r="149" spans="1:17" ht="31.5" customHeight="1" x14ac:dyDescent="0.25">
      <c r="A149" s="53" t="s">
        <v>19</v>
      </c>
      <c r="B149" s="7" t="s">
        <v>104</v>
      </c>
      <c r="C149" s="7" t="s">
        <v>98</v>
      </c>
      <c r="D149" s="7">
        <v>11</v>
      </c>
      <c r="E149" s="7"/>
      <c r="F149" s="7"/>
      <c r="G149" s="24" t="s">
        <v>136</v>
      </c>
      <c r="H149" s="7" t="s">
        <v>6</v>
      </c>
      <c r="I149" s="8">
        <v>11</v>
      </c>
      <c r="J149" s="9">
        <v>4000000000</v>
      </c>
      <c r="K149" s="30">
        <v>0</v>
      </c>
      <c r="L149" s="30">
        <v>4000000000</v>
      </c>
      <c r="M149" s="9">
        <f>+J149-L149-K149</f>
        <v>0</v>
      </c>
      <c r="N149" s="9">
        <v>0</v>
      </c>
      <c r="O149" s="27">
        <f>IF(N149&gt;1,N149/(J149-K149),0)</f>
        <v>0</v>
      </c>
      <c r="P149" s="9">
        <v>0</v>
      </c>
      <c r="Q149" s="10">
        <v>0</v>
      </c>
    </row>
    <row r="150" spans="1:17" ht="42.75" customHeight="1" x14ac:dyDescent="0.25">
      <c r="A150" s="53" t="s">
        <v>19</v>
      </c>
      <c r="B150" s="63" t="s">
        <v>104</v>
      </c>
      <c r="C150" s="63" t="s">
        <v>98</v>
      </c>
      <c r="D150" s="63" t="s">
        <v>101</v>
      </c>
      <c r="E150" s="63"/>
      <c r="F150" s="63"/>
      <c r="G150" s="64" t="s">
        <v>118</v>
      </c>
      <c r="H150" s="63" t="s">
        <v>6</v>
      </c>
      <c r="I150" s="65">
        <v>11</v>
      </c>
      <c r="J150" s="49">
        <v>1500000000</v>
      </c>
      <c r="K150" s="49">
        <v>0</v>
      </c>
      <c r="L150" s="49">
        <v>0</v>
      </c>
      <c r="M150" s="66">
        <f t="shared" ref="M150:M157" si="23">+J150-L150-K150</f>
        <v>1500000000</v>
      </c>
      <c r="N150" s="66">
        <v>0</v>
      </c>
      <c r="O150" s="27">
        <f t="shared" ref="O150:O159" si="24">IF(N150&gt;1,N150/(J150-K150),0)</f>
        <v>0</v>
      </c>
      <c r="P150" s="66">
        <v>0</v>
      </c>
      <c r="Q150" s="67">
        <v>0</v>
      </c>
    </row>
    <row r="151" spans="1:17" ht="33" customHeight="1" x14ac:dyDescent="0.25">
      <c r="A151" s="53" t="s">
        <v>19</v>
      </c>
      <c r="B151" s="63" t="s">
        <v>104</v>
      </c>
      <c r="C151" s="63" t="s">
        <v>98</v>
      </c>
      <c r="D151" s="63" t="s">
        <v>102</v>
      </c>
      <c r="E151" s="63" t="s">
        <v>0</v>
      </c>
      <c r="F151" s="63" t="s">
        <v>0</v>
      </c>
      <c r="G151" s="64" t="s">
        <v>119</v>
      </c>
      <c r="H151" s="63" t="s">
        <v>6</v>
      </c>
      <c r="I151" s="65">
        <v>11</v>
      </c>
      <c r="J151" s="66">
        <v>9500000000</v>
      </c>
      <c r="K151" s="49">
        <v>0</v>
      </c>
      <c r="L151" s="49">
        <v>9483328200</v>
      </c>
      <c r="M151" s="66">
        <f t="shared" si="23"/>
        <v>16671800</v>
      </c>
      <c r="N151" s="66">
        <v>6391488915</v>
      </c>
      <c r="O151" s="27">
        <f t="shared" si="24"/>
        <v>0.67278830684210522</v>
      </c>
      <c r="P151" s="66">
        <v>2103623916.54</v>
      </c>
      <c r="Q151" s="67">
        <v>2103623916.54</v>
      </c>
    </row>
    <row r="152" spans="1:17" ht="33" customHeight="1" x14ac:dyDescent="0.25">
      <c r="A152" s="53" t="s">
        <v>19</v>
      </c>
      <c r="B152" s="63" t="s">
        <v>104</v>
      </c>
      <c r="C152" s="63" t="s">
        <v>98</v>
      </c>
      <c r="D152" s="63" t="s">
        <v>103</v>
      </c>
      <c r="E152" s="63" t="s">
        <v>0</v>
      </c>
      <c r="F152" s="63" t="s">
        <v>0</v>
      </c>
      <c r="G152" s="64" t="s">
        <v>120</v>
      </c>
      <c r="H152" s="63" t="s">
        <v>6</v>
      </c>
      <c r="I152" s="65">
        <v>11</v>
      </c>
      <c r="J152" s="66">
        <v>4050000000</v>
      </c>
      <c r="K152" s="49">
        <v>0</v>
      </c>
      <c r="L152" s="49">
        <v>3731289168.8200002</v>
      </c>
      <c r="M152" s="66">
        <f t="shared" si="23"/>
        <v>318710831.17999983</v>
      </c>
      <c r="N152" s="66">
        <v>3018016423.8200002</v>
      </c>
      <c r="O152" s="27">
        <f t="shared" si="24"/>
        <v>0.74518924044938273</v>
      </c>
      <c r="P152" s="66">
        <v>67732369.579999998</v>
      </c>
      <c r="Q152" s="67">
        <v>67732369.579999998</v>
      </c>
    </row>
    <row r="153" spans="1:17" ht="45" customHeight="1" x14ac:dyDescent="0.25">
      <c r="A153" s="53" t="s">
        <v>19</v>
      </c>
      <c r="B153" s="63" t="s">
        <v>104</v>
      </c>
      <c r="C153" s="63" t="s">
        <v>98</v>
      </c>
      <c r="D153" s="63" t="s">
        <v>105</v>
      </c>
      <c r="E153" s="63"/>
      <c r="F153" s="63"/>
      <c r="G153" s="64" t="s">
        <v>121</v>
      </c>
      <c r="H153" s="63" t="s">
        <v>6</v>
      </c>
      <c r="I153" s="65">
        <v>11</v>
      </c>
      <c r="J153" s="66">
        <v>100000000</v>
      </c>
      <c r="K153" s="49">
        <v>0</v>
      </c>
      <c r="L153" s="49">
        <v>0</v>
      </c>
      <c r="M153" s="66">
        <f t="shared" si="23"/>
        <v>100000000</v>
      </c>
      <c r="N153" s="66">
        <v>0</v>
      </c>
      <c r="O153" s="27">
        <f t="shared" si="24"/>
        <v>0</v>
      </c>
      <c r="P153" s="66">
        <v>0</v>
      </c>
      <c r="Q153" s="67">
        <v>0</v>
      </c>
    </row>
    <row r="154" spans="1:17" ht="33" customHeight="1" x14ac:dyDescent="0.25">
      <c r="A154" s="53" t="s">
        <v>19</v>
      </c>
      <c r="B154" s="63" t="s">
        <v>104</v>
      </c>
      <c r="C154" s="63" t="s">
        <v>98</v>
      </c>
      <c r="D154" s="63" t="s">
        <v>106</v>
      </c>
      <c r="E154" s="63"/>
      <c r="F154" s="63"/>
      <c r="G154" s="64" t="s">
        <v>122</v>
      </c>
      <c r="H154" s="63" t="s">
        <v>6</v>
      </c>
      <c r="I154" s="65">
        <v>11</v>
      </c>
      <c r="J154" s="66">
        <v>100000000</v>
      </c>
      <c r="K154" s="49">
        <v>0</v>
      </c>
      <c r="L154" s="49">
        <v>64221800</v>
      </c>
      <c r="M154" s="66">
        <f t="shared" si="23"/>
        <v>35778200</v>
      </c>
      <c r="N154" s="66">
        <v>64221800</v>
      </c>
      <c r="O154" s="27">
        <f t="shared" si="24"/>
        <v>0.64221799999999996</v>
      </c>
      <c r="P154" s="66">
        <v>38533080</v>
      </c>
      <c r="Q154" s="67">
        <v>38533080</v>
      </c>
    </row>
    <row r="155" spans="1:17" ht="32.25" customHeight="1" x14ac:dyDescent="0.25">
      <c r="A155" s="53" t="s">
        <v>19</v>
      </c>
      <c r="B155" s="63" t="s">
        <v>104</v>
      </c>
      <c r="C155" s="63" t="s">
        <v>98</v>
      </c>
      <c r="D155" s="63" t="s">
        <v>107</v>
      </c>
      <c r="E155" s="63" t="s">
        <v>0</v>
      </c>
      <c r="F155" s="63" t="s">
        <v>0</v>
      </c>
      <c r="G155" s="64" t="s">
        <v>123</v>
      </c>
      <c r="H155" s="63" t="s">
        <v>6</v>
      </c>
      <c r="I155" s="65">
        <v>11</v>
      </c>
      <c r="J155" s="66">
        <v>2500000000</v>
      </c>
      <c r="K155" s="49">
        <v>0</v>
      </c>
      <c r="L155" s="49">
        <v>34570456.07</v>
      </c>
      <c r="M155" s="66">
        <f t="shared" si="23"/>
        <v>2465429543.9299998</v>
      </c>
      <c r="N155" s="66">
        <v>34570456.07</v>
      </c>
      <c r="O155" s="27">
        <f t="shared" si="24"/>
        <v>1.3828182428E-2</v>
      </c>
      <c r="P155" s="66">
        <v>0</v>
      </c>
      <c r="Q155" s="67">
        <v>0</v>
      </c>
    </row>
    <row r="156" spans="1:17" ht="44.25" customHeight="1" x14ac:dyDescent="0.25">
      <c r="A156" s="53" t="s">
        <v>19</v>
      </c>
      <c r="B156" s="63" t="s">
        <v>104</v>
      </c>
      <c r="C156" s="63" t="s">
        <v>98</v>
      </c>
      <c r="D156" s="63" t="s">
        <v>108</v>
      </c>
      <c r="E156" s="63" t="s">
        <v>0</v>
      </c>
      <c r="F156" s="63" t="s">
        <v>0</v>
      </c>
      <c r="G156" s="64" t="s">
        <v>124</v>
      </c>
      <c r="H156" s="63" t="s">
        <v>6</v>
      </c>
      <c r="I156" s="65">
        <v>11</v>
      </c>
      <c r="J156" s="66">
        <v>500000000</v>
      </c>
      <c r="K156" s="49">
        <v>0</v>
      </c>
      <c r="L156" s="49">
        <v>335494737</v>
      </c>
      <c r="M156" s="66">
        <f t="shared" si="23"/>
        <v>164505263</v>
      </c>
      <c r="N156" s="66">
        <v>335494737</v>
      </c>
      <c r="O156" s="27">
        <f t="shared" si="24"/>
        <v>0.67098947399999997</v>
      </c>
      <c r="P156" s="66">
        <v>107739235.87</v>
      </c>
      <c r="Q156" s="67">
        <v>107739235.87</v>
      </c>
    </row>
    <row r="157" spans="1:17" ht="32.25" customHeight="1" x14ac:dyDescent="0.25">
      <c r="A157" s="53"/>
      <c r="B157" s="7" t="s">
        <v>104</v>
      </c>
      <c r="C157" s="7" t="s">
        <v>98</v>
      </c>
      <c r="D157" s="7" t="s">
        <v>109</v>
      </c>
      <c r="E157" s="7"/>
      <c r="F157" s="7"/>
      <c r="G157" s="24" t="s">
        <v>125</v>
      </c>
      <c r="H157" s="7" t="s">
        <v>6</v>
      </c>
      <c r="I157" s="8">
        <v>11</v>
      </c>
      <c r="J157" s="9">
        <v>2500000000</v>
      </c>
      <c r="K157" s="30">
        <v>0</v>
      </c>
      <c r="L157" s="30">
        <v>169019819.22999999</v>
      </c>
      <c r="M157" s="9">
        <f t="shared" si="23"/>
        <v>2330980180.77</v>
      </c>
      <c r="N157" s="9">
        <v>169019819.22999999</v>
      </c>
      <c r="O157" s="27">
        <f t="shared" si="24"/>
        <v>6.7607927691999997E-2</v>
      </c>
      <c r="P157" s="9">
        <v>120328629.37</v>
      </c>
      <c r="Q157" s="10">
        <v>120328629.37</v>
      </c>
    </row>
    <row r="158" spans="1:17" ht="32.25" customHeight="1" x14ac:dyDescent="0.25">
      <c r="A158" s="53" t="s">
        <v>19</v>
      </c>
      <c r="B158" s="7" t="s">
        <v>104</v>
      </c>
      <c r="C158" s="7" t="s">
        <v>98</v>
      </c>
      <c r="D158" s="7" t="s">
        <v>110</v>
      </c>
      <c r="E158" s="7"/>
      <c r="F158" s="7"/>
      <c r="G158" s="24" t="s">
        <v>126</v>
      </c>
      <c r="H158" s="7" t="s">
        <v>6</v>
      </c>
      <c r="I158" s="8">
        <v>11</v>
      </c>
      <c r="J158" s="9">
        <v>700000000</v>
      </c>
      <c r="K158" s="30">
        <v>0</v>
      </c>
      <c r="L158" s="30">
        <v>524512743.49000001</v>
      </c>
      <c r="M158" s="9">
        <f>+J158-L158-K158</f>
        <v>175487256.50999999</v>
      </c>
      <c r="N158" s="9">
        <v>379166698.49000001</v>
      </c>
      <c r="O158" s="27">
        <f>IF(N158&gt;1,N158/(J158-K158),0)</f>
        <v>0.54166671212857143</v>
      </c>
      <c r="P158" s="9">
        <v>92454817</v>
      </c>
      <c r="Q158" s="10">
        <v>92454817</v>
      </c>
    </row>
    <row r="159" spans="1:17" ht="32.25" customHeight="1" x14ac:dyDescent="0.25">
      <c r="A159" s="53" t="s">
        <v>19</v>
      </c>
      <c r="B159" s="7" t="s">
        <v>104</v>
      </c>
      <c r="C159" s="7" t="s">
        <v>98</v>
      </c>
      <c r="D159" s="7">
        <v>24</v>
      </c>
      <c r="E159" s="7"/>
      <c r="F159" s="7"/>
      <c r="G159" s="24" t="s">
        <v>186</v>
      </c>
      <c r="H159" s="7" t="s">
        <v>6</v>
      </c>
      <c r="I159" s="8">
        <v>11</v>
      </c>
      <c r="J159" s="9">
        <v>2357000000</v>
      </c>
      <c r="K159" s="30">
        <v>0</v>
      </c>
      <c r="L159" s="30">
        <v>62664249.420000002</v>
      </c>
      <c r="M159" s="9">
        <f>+J159-L159-K159</f>
        <v>2294335750.5799999</v>
      </c>
      <c r="N159" s="9">
        <v>62664249.420000002</v>
      </c>
      <c r="O159" s="27">
        <f t="shared" si="24"/>
        <v>2.6586444386932542E-2</v>
      </c>
      <c r="P159" s="9">
        <v>3847494.42</v>
      </c>
      <c r="Q159" s="10">
        <v>3847494.42</v>
      </c>
    </row>
    <row r="160" spans="1:17" ht="16.5" customHeight="1" x14ac:dyDescent="0.25">
      <c r="A160" s="90" t="s">
        <v>19</v>
      </c>
      <c r="B160" s="91"/>
      <c r="C160" s="91"/>
      <c r="D160" s="91"/>
      <c r="E160" s="91"/>
      <c r="F160" s="91"/>
      <c r="G160" s="92" t="s">
        <v>20</v>
      </c>
      <c r="H160" s="91" t="s">
        <v>6</v>
      </c>
      <c r="I160" s="93">
        <v>11</v>
      </c>
      <c r="J160" s="72">
        <f>J132+J147</f>
        <v>54971948947</v>
      </c>
      <c r="K160" s="3">
        <f>K132+K147</f>
        <v>0</v>
      </c>
      <c r="L160" s="72">
        <f>L132+L147</f>
        <v>37539049443.589996</v>
      </c>
      <c r="M160" s="72">
        <f>M132+M147</f>
        <v>17432899503.41</v>
      </c>
      <c r="N160" s="72">
        <f>N132+N147</f>
        <v>23258086966.589996</v>
      </c>
      <c r="O160" s="84">
        <f>IF(N160&gt;1,N160/(J160-K160),0)</f>
        <v>0.42309009253089735</v>
      </c>
      <c r="P160" s="72">
        <f>P132+P147</f>
        <v>5386311906</v>
      </c>
      <c r="Q160" s="81">
        <f>Q132+Q147</f>
        <v>5370000000</v>
      </c>
    </row>
    <row r="161" spans="1:17" ht="16.5" customHeight="1" x14ac:dyDescent="0.25">
      <c r="A161" s="90" t="s">
        <v>19</v>
      </c>
      <c r="B161" s="91"/>
      <c r="C161" s="91"/>
      <c r="D161" s="91"/>
      <c r="E161" s="91"/>
      <c r="F161" s="91"/>
      <c r="G161" s="92" t="s">
        <v>20</v>
      </c>
      <c r="H161" s="91" t="s">
        <v>9</v>
      </c>
      <c r="I161" s="93">
        <v>20</v>
      </c>
      <c r="J161" s="72">
        <f t="shared" ref="J161:Q162" si="25">J133</f>
        <v>14671000000</v>
      </c>
      <c r="K161" s="3">
        <f t="shared" si="25"/>
        <v>0</v>
      </c>
      <c r="L161" s="72">
        <f t="shared" si="25"/>
        <v>3706525765</v>
      </c>
      <c r="M161" s="72">
        <f t="shared" si="25"/>
        <v>10964474235</v>
      </c>
      <c r="N161" s="72">
        <f t="shared" si="25"/>
        <v>2126164108</v>
      </c>
      <c r="O161" s="84">
        <f>IF(N161&gt;1,N161/(J161-K161),0)</f>
        <v>0.14492291650194261</v>
      </c>
      <c r="P161" s="72">
        <f t="shared" si="25"/>
        <v>31308500</v>
      </c>
      <c r="Q161" s="81">
        <f t="shared" si="25"/>
        <v>28092100</v>
      </c>
    </row>
    <row r="162" spans="1:17" ht="15" customHeight="1" x14ac:dyDescent="0.25">
      <c r="A162" s="90" t="s">
        <v>19</v>
      </c>
      <c r="B162" s="91"/>
      <c r="C162" s="91"/>
      <c r="D162" s="91"/>
      <c r="E162" s="91"/>
      <c r="F162" s="91"/>
      <c r="G162" s="92" t="s">
        <v>20</v>
      </c>
      <c r="H162" s="91" t="s">
        <v>9</v>
      </c>
      <c r="I162" s="93">
        <v>21</v>
      </c>
      <c r="J162" s="72">
        <f t="shared" si="25"/>
        <v>3946600000</v>
      </c>
      <c r="K162" s="3">
        <f t="shared" si="25"/>
        <v>0</v>
      </c>
      <c r="L162" s="72">
        <f t="shared" si="25"/>
        <v>3904204205.98</v>
      </c>
      <c r="M162" s="72">
        <f t="shared" si="25"/>
        <v>42395794.019999981</v>
      </c>
      <c r="N162" s="72">
        <f t="shared" si="25"/>
        <v>3765310027.98</v>
      </c>
      <c r="O162" s="84">
        <f>IF(N162&gt;1,N162/(J162-K162),0)</f>
        <v>0.95406426493184004</v>
      </c>
      <c r="P162" s="72">
        <f t="shared" si="25"/>
        <v>35861376</v>
      </c>
      <c r="Q162" s="81">
        <f t="shared" si="25"/>
        <v>35861376</v>
      </c>
    </row>
    <row r="163" spans="1:17" s="5" customFormat="1" ht="13.5" customHeight="1" thickBot="1" x14ac:dyDescent="0.25">
      <c r="A163" s="100" t="s">
        <v>31</v>
      </c>
      <c r="B163" s="101"/>
      <c r="C163" s="101"/>
      <c r="D163" s="101"/>
      <c r="E163" s="101"/>
      <c r="F163" s="101"/>
      <c r="G163" s="101"/>
      <c r="H163" s="101"/>
      <c r="I163" s="102"/>
      <c r="J163" s="45">
        <f>SUM(J160:J162)</f>
        <v>73589548947</v>
      </c>
      <c r="K163" s="45">
        <f>SUM(K160:K162)</f>
        <v>0</v>
      </c>
      <c r="L163" s="45">
        <f>SUM(L160:L162)</f>
        <v>45149779414.57</v>
      </c>
      <c r="M163" s="45">
        <f>SUM(M160:M162)</f>
        <v>28439769532.43</v>
      </c>
      <c r="N163" s="45">
        <f>SUM(N160:N162)</f>
        <v>29149561102.569996</v>
      </c>
      <c r="O163" s="47">
        <f>IF(N163&gt;1,N163/(J163-K163),0)</f>
        <v>0.39611006616664862</v>
      </c>
      <c r="P163" s="45">
        <f>SUM(P160:P162)</f>
        <v>5453481782</v>
      </c>
      <c r="Q163" s="60">
        <f>SUM(Q160:Q162)</f>
        <v>5433953476</v>
      </c>
    </row>
    <row r="164" spans="1:17" s="16" customFormat="1" ht="11.25" customHeight="1" thickBot="1" x14ac:dyDescent="0.3">
      <c r="A164" s="100" t="s">
        <v>32</v>
      </c>
      <c r="B164" s="101"/>
      <c r="C164" s="101"/>
      <c r="D164" s="101"/>
      <c r="E164" s="101"/>
      <c r="F164" s="101"/>
      <c r="G164" s="101"/>
      <c r="H164" s="101"/>
      <c r="I164" s="101"/>
      <c r="J164" s="89">
        <f>+J163+J130+J124</f>
        <v>351321372132</v>
      </c>
      <c r="K164" s="88">
        <f>+K163+K130+K124</f>
        <v>13494700000</v>
      </c>
      <c r="L164" s="45">
        <f>+L163+L130+L124</f>
        <v>204619793369.53</v>
      </c>
      <c r="M164" s="45">
        <f>+M163+M130+M124</f>
        <v>133206878762.47</v>
      </c>
      <c r="N164" s="45">
        <f>+N163+N130+N124</f>
        <v>187266844793.53</v>
      </c>
      <c r="O164" s="47">
        <f>IF(N164&gt;1,N164/(J164-K164),0)</f>
        <v>0.554328181406466</v>
      </c>
      <c r="P164" s="45">
        <f>+P163+P130+P124</f>
        <v>150361564713.23001</v>
      </c>
      <c r="Q164" s="60">
        <f>+Q163+Q130+Q124</f>
        <v>149589585515.57001</v>
      </c>
    </row>
    <row r="165" spans="1:17" s="16" customFormat="1" ht="9" customHeight="1" x14ac:dyDescent="0.25">
      <c r="A165" s="16" t="s">
        <v>34</v>
      </c>
      <c r="E165" s="17"/>
      <c r="F165" s="18"/>
      <c r="G165" s="19"/>
      <c r="H165" s="20"/>
      <c r="I165" s="21"/>
      <c r="J165" s="87"/>
      <c r="K165" s="68"/>
      <c r="L165" s="50"/>
      <c r="M165" s="22"/>
      <c r="N165" s="33"/>
      <c r="O165" s="22"/>
      <c r="P165" s="74"/>
      <c r="Q165" s="74"/>
    </row>
    <row r="166" spans="1:17" s="16" customFormat="1" ht="9" customHeight="1" x14ac:dyDescent="0.25">
      <c r="A166" s="16" t="s">
        <v>194</v>
      </c>
      <c r="E166" s="17"/>
      <c r="F166" s="18"/>
      <c r="G166" s="19"/>
      <c r="H166" s="20"/>
      <c r="I166" s="21"/>
      <c r="K166" s="74"/>
      <c r="L166" s="31"/>
      <c r="M166" s="22"/>
      <c r="N166" s="34"/>
      <c r="O166" s="22"/>
    </row>
    <row r="167" spans="1:17" s="16" customFormat="1" ht="9" customHeight="1" x14ac:dyDescent="0.25">
      <c r="A167" s="16" t="s">
        <v>192</v>
      </c>
      <c r="E167" s="17"/>
      <c r="F167" s="18"/>
      <c r="G167" s="19"/>
      <c r="H167" s="20"/>
      <c r="I167" s="21"/>
      <c r="L167" s="75"/>
      <c r="M167" s="22"/>
      <c r="N167" s="34"/>
      <c r="O167" s="22"/>
    </row>
    <row r="168" spans="1:17" x14ac:dyDescent="0.25">
      <c r="A168" s="16" t="s">
        <v>195</v>
      </c>
      <c r="B168" s="16"/>
      <c r="C168" s="16"/>
      <c r="D168" s="16"/>
      <c r="E168" s="17"/>
      <c r="F168" s="18"/>
      <c r="G168" s="19"/>
      <c r="H168" s="20"/>
      <c r="I168" s="21"/>
      <c r="J168" s="16"/>
      <c r="K168" s="16"/>
      <c r="L168" s="31"/>
      <c r="M168" s="22"/>
      <c r="N168" s="34"/>
      <c r="O168" s="22"/>
      <c r="P168" s="16"/>
      <c r="Q168" s="16"/>
    </row>
  </sheetData>
  <mergeCells count="15">
    <mergeCell ref="A119:I119"/>
    <mergeCell ref="A124:I124"/>
    <mergeCell ref="A108:Q108"/>
    <mergeCell ref="A107:I107"/>
    <mergeCell ref="A125:Q125"/>
    <mergeCell ref="A130:I130"/>
    <mergeCell ref="A2:Q2"/>
    <mergeCell ref="A1:F1"/>
    <mergeCell ref="A131:Q131"/>
    <mergeCell ref="A163:I163"/>
    <mergeCell ref="A164:I164"/>
    <mergeCell ref="A34:I34"/>
    <mergeCell ref="A35:Q35"/>
    <mergeCell ref="A93:I93"/>
    <mergeCell ref="A94:Q94"/>
  </mergeCells>
  <pageMargins left="0.98425196850393704" right="0" top="1.1811023622047245" bottom="0.9055118110236221" header="0.39370078740157483" footer="0.39370078740157483"/>
  <pageSetup paperSize="9" scale="80" orientation="landscape" r:id="rId1"/>
  <headerFooter scaleWithDoc="0" alignWithMargins="0">
    <oddHeader>&amp;L&amp;G&amp;C&amp;"-,Negrita"INSTITUTO NACIONAL DE MEDICINAL LEGAL Y CIENCIAS FORENSES&amp;"-,Normal"
SUBDIRECCION ADMINISTRATIVA Y FINANCIERA
EJECUCION PRESUPUESTAL JULIO-31-2023
&amp;R
Página &amp;P de &amp;N</oddHeader>
  </headerFooter>
  <ignoredErrors>
    <ignoredError sqref="B35:Q35 A94:Q94 A109:I109 L115 A23:A31 A53:A58 K53:K58 A100:I102 M101 A111:B113 K23:K31 A115:A117 D117:F117 H117:I117 P111 P115:Q115 A33:L33 A34:I34 N33:Q33 N115 A90:I90 A93:I93 J115 K116 K112:K113 E111:I111 G112:I113 G23:I26 H27:I27 G28:I31 P100:Q100 M116 H53:I54 H56:I58 B18:D18 B19:E26 B3:E4 I4 B92 A45:I46 B159:C159 B149:E155 D116:H116 E115:H115 B114:C118 K34:L34 B103:F104 H48:I48 K48 A48:D48 B5:C17 B27:D32 B156:D157 B77:F89 I87:I89 B53:F75 O34:Q34 C105:F105 D5:F17 E27:F32" numberStoredAsText="1"/>
    <ignoredError sqref="M111 M115 K18 O101:O102 O161:O162 O104:O105" formula="1"/>
  </ignoredError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JULIO-31-2023</vt:lpstr>
      <vt:lpstr>'JULIO-31-2023'!Área_de_impresión</vt:lpstr>
      <vt:lpstr>'JULIO-31-2023'!Títulos_a_imprimir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Augusto Acuna Reyes</dc:creator>
  <cp:lastModifiedBy>Cesar Augusto Acuna Reyes</cp:lastModifiedBy>
  <cp:lastPrinted>2023-08-04T16:43:58Z</cp:lastPrinted>
  <dcterms:created xsi:type="dcterms:W3CDTF">2016-02-01T15:56:25Z</dcterms:created>
  <dcterms:modified xsi:type="dcterms:W3CDTF">2023-08-04T16:53:14Z</dcterms:modified>
</cp:coreProperties>
</file>