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ENERO\"/>
    </mc:Choice>
  </mc:AlternateContent>
  <xr:revisionPtr revIDLastSave="0" documentId="8_{C8D1F005-074B-4F5F-A9AF-D8818816B040}" xr6:coauthVersionLast="36" xr6:coauthVersionMax="36" xr10:uidLastSave="{00000000-0000-0000-0000-000000000000}"/>
  <bookViews>
    <workbookView xWindow="0" yWindow="0" windowWidth="28800" windowHeight="12225"/>
  </bookViews>
  <sheets>
    <sheet name="ENERO 31-2023" sheetId="11" r:id="rId1"/>
  </sheets>
  <definedNames>
    <definedName name="_xlnm._FilterDatabase" localSheetId="0" hidden="1">'ENERO 31-2023'!$A$1:$S$165</definedName>
    <definedName name="_xlnm.Print_Area" localSheetId="0">'ENERO 31-2023'!$A$1:$Q$166</definedName>
    <definedName name="_xlnm.Print_Titles" localSheetId="0">'ENERO 31-2023'!$1:$1</definedName>
  </definedNames>
  <calcPr calcId="191029" fullCalcOnLoad="1"/>
</workbook>
</file>

<file path=xl/calcChain.xml><?xml version="1.0" encoding="utf-8"?>
<calcChain xmlns="http://schemas.openxmlformats.org/spreadsheetml/2006/main">
  <c r="O98" i="11" l="1"/>
  <c r="O96" i="11"/>
  <c r="O95" i="11"/>
  <c r="P47" i="11"/>
  <c r="P90" i="11" s="1"/>
  <c r="P121" i="11" s="1"/>
  <c r="P45" i="11"/>
  <c r="N109" i="11"/>
  <c r="N115" i="11" s="1"/>
  <c r="N145" i="11"/>
  <c r="N130" i="11"/>
  <c r="O130" i="11" s="1"/>
  <c r="N94" i="11"/>
  <c r="O94" i="11" s="1"/>
  <c r="M94" i="11"/>
  <c r="L94" i="11"/>
  <c r="K94" i="11"/>
  <c r="L93" i="11"/>
  <c r="N47" i="11"/>
  <c r="N90" i="11" s="1"/>
  <c r="N26" i="11"/>
  <c r="N18" i="11"/>
  <c r="N4" i="11"/>
  <c r="N3" i="11" s="1"/>
  <c r="N98" i="11"/>
  <c r="N45" i="11"/>
  <c r="N88" i="11" s="1"/>
  <c r="N36" i="11"/>
  <c r="Q160" i="11"/>
  <c r="P160" i="11"/>
  <c r="N160" i="11"/>
  <c r="P159" i="11"/>
  <c r="L159" i="11"/>
  <c r="L158" i="11"/>
  <c r="L47" i="11"/>
  <c r="L90" i="11" s="1"/>
  <c r="L121" i="11" s="1"/>
  <c r="K93" i="11"/>
  <c r="M93" i="11"/>
  <c r="Q145" i="11"/>
  <c r="P145" i="11"/>
  <c r="Q130" i="11"/>
  <c r="Q158" i="11" s="1"/>
  <c r="Q161" i="11" s="1"/>
  <c r="P130" i="11"/>
  <c r="P158" i="11" s="1"/>
  <c r="P161" i="11" s="1"/>
  <c r="L130" i="11"/>
  <c r="L145" i="11"/>
  <c r="N107" i="11"/>
  <c r="N93" i="11"/>
  <c r="O93" i="11" s="1"/>
  <c r="J94" i="11"/>
  <c r="Q93" i="11"/>
  <c r="P93" i="11"/>
  <c r="P89" i="11"/>
  <c r="P120" i="11" s="1"/>
  <c r="J90" i="11"/>
  <c r="J121" i="11" s="1"/>
  <c r="J89" i="11"/>
  <c r="J120" i="11"/>
  <c r="J47" i="11"/>
  <c r="Q90" i="11"/>
  <c r="J132" i="11"/>
  <c r="J160" i="11" s="1"/>
  <c r="J93" i="11"/>
  <c r="K4" i="11"/>
  <c r="O4" i="11" s="1"/>
  <c r="J4" i="11"/>
  <c r="O99" i="11"/>
  <c r="J46" i="11"/>
  <c r="Q47" i="11"/>
  <c r="K47" i="11"/>
  <c r="K90" i="11"/>
  <c r="O74" i="11"/>
  <c r="M74" i="11"/>
  <c r="M47" i="11" s="1"/>
  <c r="M90" i="11" s="1"/>
  <c r="M121" i="11" s="1"/>
  <c r="Q45" i="11"/>
  <c r="Q88" i="11" s="1"/>
  <c r="L45" i="11"/>
  <c r="L88" i="11" s="1"/>
  <c r="L91" i="11" s="1"/>
  <c r="K45" i="11"/>
  <c r="J45" i="11"/>
  <c r="J88" i="11" s="1"/>
  <c r="J91" i="11" s="1"/>
  <c r="Q36" i="11"/>
  <c r="P36" i="11"/>
  <c r="L36" i="11"/>
  <c r="K36" i="11"/>
  <c r="K88" i="11" s="1"/>
  <c r="K91" i="11" s="1"/>
  <c r="J36" i="11"/>
  <c r="O43" i="11"/>
  <c r="M43" i="11"/>
  <c r="J145" i="11"/>
  <c r="J130" i="11"/>
  <c r="J158" i="11" s="1"/>
  <c r="O146" i="11"/>
  <c r="M146" i="11"/>
  <c r="M145" i="11" s="1"/>
  <c r="O156" i="11"/>
  <c r="M156" i="11"/>
  <c r="O144" i="11"/>
  <c r="M144" i="11"/>
  <c r="Q132" i="11"/>
  <c r="P132" i="11"/>
  <c r="N132" i="11"/>
  <c r="L132" i="11"/>
  <c r="L160" i="11" s="1"/>
  <c r="K132" i="11"/>
  <c r="K160" i="11" s="1"/>
  <c r="O138" i="11"/>
  <c r="M138" i="11"/>
  <c r="O42" i="11"/>
  <c r="O41" i="11"/>
  <c r="M42" i="11"/>
  <c r="M41" i="11"/>
  <c r="M44" i="11"/>
  <c r="O44" i="11"/>
  <c r="Q26" i="11"/>
  <c r="P26" i="11"/>
  <c r="P3" i="11" s="1"/>
  <c r="P33" i="11" s="1"/>
  <c r="P34" i="11" s="1"/>
  <c r="L26" i="11"/>
  <c r="J26" i="11"/>
  <c r="J18" i="11"/>
  <c r="L109" i="11"/>
  <c r="L115" i="11"/>
  <c r="L118" i="11" s="1"/>
  <c r="J109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3" i="11"/>
  <c r="M46" i="11"/>
  <c r="M89" i="11" s="1"/>
  <c r="M120" i="11" s="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5" i="11" s="1"/>
  <c r="M88" i="11" s="1"/>
  <c r="M91" i="11" s="1"/>
  <c r="M48" i="11"/>
  <c r="M40" i="11"/>
  <c r="M5" i="11"/>
  <c r="M4" i="11" s="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7" i="11"/>
  <c r="O147" i="11"/>
  <c r="M99" i="11"/>
  <c r="M100" i="11"/>
  <c r="M98" i="11" s="1"/>
  <c r="M97" i="11" s="1"/>
  <c r="L18" i="11"/>
  <c r="L3" i="11" s="1"/>
  <c r="L33" i="11" s="1"/>
  <c r="L34" i="11" s="1"/>
  <c r="L46" i="11"/>
  <c r="L89" i="11"/>
  <c r="L120" i="11" s="1"/>
  <c r="K46" i="11"/>
  <c r="K89" i="11" s="1"/>
  <c r="K120" i="11" s="1"/>
  <c r="P126" i="11"/>
  <c r="P125" i="11" s="1"/>
  <c r="P124" i="11" s="1"/>
  <c r="P128" i="11" s="1"/>
  <c r="N126" i="11"/>
  <c r="N125" i="11"/>
  <c r="L126" i="11"/>
  <c r="L125" i="11" s="1"/>
  <c r="L124" i="11" s="1"/>
  <c r="L128" i="11" s="1"/>
  <c r="J126" i="11"/>
  <c r="J125" i="11"/>
  <c r="J124" i="11" s="1"/>
  <c r="J128" i="11" s="1"/>
  <c r="O114" i="11"/>
  <c r="Q46" i="11"/>
  <c r="Q89" i="11" s="1"/>
  <c r="Q120" i="11" s="1"/>
  <c r="Q121" i="11"/>
  <c r="P46" i="11"/>
  <c r="N46" i="11"/>
  <c r="N89" i="11" s="1"/>
  <c r="O157" i="11"/>
  <c r="O155" i="11"/>
  <c r="O154" i="11"/>
  <c r="O153" i="11"/>
  <c r="O152" i="11"/>
  <c r="O151" i="11"/>
  <c r="O150" i="11"/>
  <c r="O149" i="11"/>
  <c r="O148" i="11"/>
  <c r="O143" i="11"/>
  <c r="O142" i="11"/>
  <c r="O141" i="11"/>
  <c r="O140" i="11"/>
  <c r="O139" i="11"/>
  <c r="O137" i="11"/>
  <c r="O136" i="11"/>
  <c r="O135" i="11"/>
  <c r="O134" i="11"/>
  <c r="O133" i="11"/>
  <c r="O111" i="11"/>
  <c r="O110" i="11"/>
  <c r="O100" i="11"/>
  <c r="M110" i="11"/>
  <c r="Q102" i="11"/>
  <c r="Q101" i="11"/>
  <c r="Q105" i="11"/>
  <c r="P102" i="11"/>
  <c r="P101" i="11" s="1"/>
  <c r="N102" i="11"/>
  <c r="N101" i="11"/>
  <c r="O101" i="11" s="1"/>
  <c r="L102" i="11"/>
  <c r="L101" i="11"/>
  <c r="L104" i="11" s="1"/>
  <c r="L105" i="11" s="1"/>
  <c r="K102" i="11"/>
  <c r="K101" i="11" s="1"/>
  <c r="K104" i="11" s="1"/>
  <c r="K105" i="11" s="1"/>
  <c r="J102" i="11"/>
  <c r="J98" i="11"/>
  <c r="J97" i="11" s="1"/>
  <c r="M111" i="11"/>
  <c r="J131" i="11"/>
  <c r="J159" i="11" s="1"/>
  <c r="M157" i="11"/>
  <c r="Q109" i="11"/>
  <c r="Q115" i="11" s="1"/>
  <c r="O103" i="11"/>
  <c r="M103" i="11"/>
  <c r="M102" i="11" s="1"/>
  <c r="M101" i="11" s="1"/>
  <c r="M104" i="11" s="1"/>
  <c r="M105" i="11" s="1"/>
  <c r="L98" i="11"/>
  <c r="L97" i="11"/>
  <c r="K18" i="11"/>
  <c r="O18" i="11" s="1"/>
  <c r="P18" i="11"/>
  <c r="Q18" i="11"/>
  <c r="M19" i="11"/>
  <c r="M18" i="11" s="1"/>
  <c r="M20" i="11"/>
  <c r="M21" i="11"/>
  <c r="M22" i="11"/>
  <c r="M23" i="11"/>
  <c r="M24" i="11"/>
  <c r="M25" i="11"/>
  <c r="M27" i="11"/>
  <c r="M28" i="11"/>
  <c r="M29" i="11"/>
  <c r="M26" i="11" s="1"/>
  <c r="M30" i="11"/>
  <c r="M31" i="11"/>
  <c r="K109" i="11"/>
  <c r="K115" i="11" s="1"/>
  <c r="K98" i="11"/>
  <c r="P131" i="11"/>
  <c r="K145" i="11"/>
  <c r="O145" i="11" s="1"/>
  <c r="K131" i="11"/>
  <c r="K159" i="11" s="1"/>
  <c r="K130" i="11"/>
  <c r="K158" i="11" s="1"/>
  <c r="K161" i="11" s="1"/>
  <c r="K113" i="11"/>
  <c r="K112" i="11" s="1"/>
  <c r="K108" i="11" s="1"/>
  <c r="L131" i="11"/>
  <c r="Q131" i="11"/>
  <c r="Q159" i="11" s="1"/>
  <c r="N131" i="11"/>
  <c r="N159" i="11" s="1"/>
  <c r="O159" i="11" s="1"/>
  <c r="Q126" i="11"/>
  <c r="Q125" i="11"/>
  <c r="Q124" i="11" s="1"/>
  <c r="Q128" i="11" s="1"/>
  <c r="M155" i="11"/>
  <c r="M154" i="11"/>
  <c r="M153" i="11"/>
  <c r="M152" i="11"/>
  <c r="M151" i="11"/>
  <c r="M148" i="11"/>
  <c r="M143" i="11"/>
  <c r="M141" i="11"/>
  <c r="M140" i="11"/>
  <c r="M139" i="11"/>
  <c r="M137" i="11"/>
  <c r="M136" i="11"/>
  <c r="M135" i="11"/>
  <c r="M133" i="11"/>
  <c r="M130" i="11" s="1"/>
  <c r="M114" i="11"/>
  <c r="Q113" i="11"/>
  <c r="Q112" i="11" s="1"/>
  <c r="Q108" i="11" s="1"/>
  <c r="Q116" i="11" s="1"/>
  <c r="Q119" i="11" s="1"/>
  <c r="P113" i="11"/>
  <c r="P112" i="11"/>
  <c r="P108" i="11" s="1"/>
  <c r="P116" i="11" s="1"/>
  <c r="P119" i="11" s="1"/>
  <c r="N113" i="11"/>
  <c r="N112" i="11" s="1"/>
  <c r="L113" i="11"/>
  <c r="L112" i="11"/>
  <c r="L108" i="11"/>
  <c r="L116" i="11" s="1"/>
  <c r="J113" i="11"/>
  <c r="J112" i="11" s="1"/>
  <c r="P109" i="11"/>
  <c r="P115" i="11" s="1"/>
  <c r="Q98" i="11"/>
  <c r="Q97" i="11"/>
  <c r="P98" i="11"/>
  <c r="Q4" i="11"/>
  <c r="P4" i="11"/>
  <c r="M134" i="11"/>
  <c r="M142" i="11"/>
  <c r="M149" i="11"/>
  <c r="M150" i="11"/>
  <c r="M37" i="11"/>
  <c r="M36" i="11" s="1"/>
  <c r="O38" i="11"/>
  <c r="M39" i="11"/>
  <c r="O39" i="11"/>
  <c r="M38" i="11"/>
  <c r="J107" i="11"/>
  <c r="J115" i="11" s="1"/>
  <c r="P97" i="11"/>
  <c r="K116" i="11"/>
  <c r="K119" i="11" s="1"/>
  <c r="O46" i="11"/>
  <c r="J3" i="11"/>
  <c r="J33" i="11"/>
  <c r="J34" i="11" s="1"/>
  <c r="K107" i="11"/>
  <c r="O26" i="11"/>
  <c r="P88" i="11"/>
  <c r="P91" i="11" s="1"/>
  <c r="O36" i="11"/>
  <c r="O109" i="11"/>
  <c r="O160" i="11"/>
  <c r="O132" i="11"/>
  <c r="M131" i="11"/>
  <c r="M159" i="11" s="1"/>
  <c r="M132" i="11"/>
  <c r="M160" i="11" s="1"/>
  <c r="O113" i="11"/>
  <c r="N124" i="11"/>
  <c r="N97" i="11"/>
  <c r="N128" i="11"/>
  <c r="O127" i="11"/>
  <c r="O126" i="11"/>
  <c r="O125" i="11"/>
  <c r="O124" i="11"/>
  <c r="O128" i="11"/>
  <c r="Q3" i="11"/>
  <c r="Q33" i="11"/>
  <c r="Q34" i="11" s="1"/>
  <c r="P105" i="11"/>
  <c r="O102" i="11"/>
  <c r="L107" i="11"/>
  <c r="N105" i="11"/>
  <c r="O105" i="11" s="1"/>
  <c r="O47" i="11"/>
  <c r="K121" i="11"/>
  <c r="J101" i="11"/>
  <c r="J104" i="11"/>
  <c r="J105" i="11" s="1"/>
  <c r="J161" i="11" l="1"/>
  <c r="N121" i="11"/>
  <c r="O121" i="11" s="1"/>
  <c r="O90" i="11"/>
  <c r="O115" i="11"/>
  <c r="N118" i="11"/>
  <c r="Q117" i="11"/>
  <c r="Q118" i="11"/>
  <c r="Q122" i="11" s="1"/>
  <c r="Q162" i="11" s="1"/>
  <c r="P118" i="11"/>
  <c r="P122" i="11" s="1"/>
  <c r="P117" i="11"/>
  <c r="O97" i="11"/>
  <c r="J117" i="11"/>
  <c r="J118" i="11"/>
  <c r="J122" i="11" s="1"/>
  <c r="M112" i="11"/>
  <c r="M108" i="11" s="1"/>
  <c r="M116" i="11" s="1"/>
  <c r="M119" i="11" s="1"/>
  <c r="J108" i="11"/>
  <c r="J116" i="11" s="1"/>
  <c r="J119" i="11" s="1"/>
  <c r="M3" i="11"/>
  <c r="M33" i="11" s="1"/>
  <c r="M34" i="11" s="1"/>
  <c r="N91" i="11"/>
  <c r="O91" i="11" s="1"/>
  <c r="O88" i="11"/>
  <c r="N108" i="11"/>
  <c r="O112" i="11"/>
  <c r="O89" i="11"/>
  <c r="N120" i="11"/>
  <c r="O120" i="11" s="1"/>
  <c r="L119" i="11"/>
  <c r="L122" i="11" s="1"/>
  <c r="L117" i="11"/>
  <c r="M158" i="11"/>
  <c r="M161" i="11" s="1"/>
  <c r="Q91" i="11"/>
  <c r="L161" i="11"/>
  <c r="K117" i="11"/>
  <c r="P162" i="11"/>
  <c r="N33" i="11"/>
  <c r="O104" i="11"/>
  <c r="M109" i="11"/>
  <c r="K127" i="11"/>
  <c r="M113" i="11"/>
  <c r="K3" i="11"/>
  <c r="K33" i="11" s="1"/>
  <c r="K34" i="11" s="1"/>
  <c r="O131" i="11"/>
  <c r="O45" i="11"/>
  <c r="Q107" i="11"/>
  <c r="N158" i="11"/>
  <c r="P107" i="11"/>
  <c r="O107" i="11"/>
  <c r="K126" i="11" l="1"/>
  <c r="K125" i="11" s="1"/>
  <c r="K124" i="11" s="1"/>
  <c r="K128" i="11" s="1"/>
  <c r="M127" i="11"/>
  <c r="M126" i="11" s="1"/>
  <c r="M125" i="11" s="1"/>
  <c r="M124" i="11" s="1"/>
  <c r="M128" i="11" s="1"/>
  <c r="M115" i="11"/>
  <c r="M107" i="11"/>
  <c r="O108" i="11"/>
  <c r="N116" i="11"/>
  <c r="O3" i="11"/>
  <c r="K118" i="11"/>
  <c r="K122" i="11" s="1"/>
  <c r="O158" i="11"/>
  <c r="N161" i="11"/>
  <c r="N34" i="11"/>
  <c r="O33" i="11"/>
  <c r="O34" i="11" s="1"/>
  <c r="J162" i="11"/>
  <c r="L162" i="11"/>
  <c r="O161" i="11" l="1"/>
  <c r="M118" i="11"/>
  <c r="M122" i="11" s="1"/>
  <c r="M162" i="11" s="1"/>
  <c r="M117" i="11"/>
  <c r="K162" i="11"/>
  <c r="N119" i="11"/>
  <c r="O116" i="11"/>
  <c r="N117" i="11"/>
  <c r="O117" i="11" s="1"/>
  <c r="O118" i="11"/>
  <c r="O119" i="11" l="1"/>
  <c r="N122" i="11"/>
  <c r="O122" i="11" l="1"/>
  <c r="N162" i="11"/>
  <c r="O162" i="11" s="1"/>
</calcChain>
</file>

<file path=xl/sharedStrings.xml><?xml version="1.0" encoding="utf-8"?>
<sst xmlns="http://schemas.openxmlformats.org/spreadsheetml/2006/main" count="1081" uniqueCount="194">
  <si>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</si>
  <si>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</si>
  <si>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</si>
  <si>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</si>
  <si>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</si>
  <si>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</si>
  <si>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</si>
  <si>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</si>
  <si>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</si>
  <si>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</si>
  <si>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</si>
  <si>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</si>
  <si>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</si>
  <si>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</si>
  <si>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</si>
  <si>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</si>
  <si>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</si>
  <si>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</si>
  <si>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</si>
  <si>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</si>
  <si>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</si>
  <si>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</si>
  <si>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</si>
  <si>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</si>
  <si>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</si>
  <si>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</si>
  <si>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</si>
  <si>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</si>
  <si>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</si>
  <si>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</si>
  <si>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</si>
  <si>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</si>
  <si>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</si>
  <si>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</si>
  <si>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</si>
  <si>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</si>
  <si>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</si>
  <si>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</si>
  <si>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</si>
  <si>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</si>
  <si>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</si>
  <si>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</si>
  <si>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</si>
  <si>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</si>
  <si>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</si>
  <si>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</si>
  <si>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</si>
  <si>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</si>
  <si>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</si>
  <si>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</si>
  <si>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</si>
  <si>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</si>
  <si>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</si>
  <si>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</si>
  <si>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</si>
  <si>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</si>
  <si>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</si>
  <si>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</si>
  <si>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</si>
  <si>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</si>
  <si>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</si>
  <si>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</si>
  <si>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</si>
  <si>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</si>
  <si>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</si>
  <si>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</si>
  <si>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</si>
  <si>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</si>
  <si>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</si>
  <si>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</si>
  <si>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</si>
  <si>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</si>
  <si>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</si>
  <si>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</si>
  <si>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</si>
  <si>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</si>
  <si>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</si>
  <si>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</si>
  <si>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</si>
  <si>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</si>
  <si>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</si>
  <si>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</si>
  <si>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</si>
  <si>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</si>
  <si>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</si>
  <si>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</si>
  <si>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</si>
  <si>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</si>
  <si>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</si>
  <si>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</si>
  <si>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</si>
  <si>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</si>
  <si>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</si>
  <si>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</si>
  <si>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</si>
  <si>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</si>
  <si>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</si>
  <si>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</si>
  <si>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</si>
  <si>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</si>
  <si>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</si>
  <si>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</si>
  <si>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</si>
  <si>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</si>
  <si>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</si>
  <si>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</si>
  <si>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</si>
  <si>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</si>
  <si>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</si>
  <si>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</si>
  <si>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</si>
  <si>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</si>
  <si>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</si>
  <si>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</si>
  <si>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</si>
  <si>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</si>
  <si>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</si>
  <si>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</si>
  <si>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</si>
  <si>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</si>
  <si>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</si>
  <si>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</si>
  <si>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</si>
  <si>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</si>
  <si>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</si>
  <si>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</si>
  <si>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</si>
  <si>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</si>
  <si>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</si>
  <si>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</si>
  <si>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</si>
  <si>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</si>
  <si>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</si>
  <si>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</si>
  <si>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</si>
  <si>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</si>
  <si>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</si>
  <si>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</si>
  <si>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</si>
  <si>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</si>
  <si>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</si>
  <si>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</si>
  <si>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</si>
  <si>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</si>
  <si>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</si>
  <si>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</si>
  <si>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</si>
  <si>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</si>
  <si>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</si>
  <si>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</si>
  <si>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</si>
  <si>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</si>
  <si>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</si>
  <si>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</si>
  <si>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</si>
  <si>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</si>
  <si>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</si>
  <si>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</si>
  <si>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</si>
  <si>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</si>
  <si>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</si>
  <si>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</si>
  <si>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</si>
  <si>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</si>
  <si>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</si>
  <si>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</si>
  <si>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</si>
  <si>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</si>
  <si>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</si>
  <si>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</si>
  <si>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</si>
  <si>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</si>
  <si>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</si>
  <si>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</si>
  <si>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</si>
  <si>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</si>
  <si>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</si>
  <si>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</si>
  <si>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</si>
  <si>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</si>
  <si>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</si>
  <si>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</si>
  <si>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</si>
  <si>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</si>
  <si>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</si>
  <si>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 xml:space="preserve">Reviso:  Cesar Augusto Acuña Reyes-Coordinador - Grupo Nacional de Gestión Presupuestal 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</si>
  <si>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</si>
  <si>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</si>
  <si>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</si>
  <si>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</si>
  <si>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</si>
  <si>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</si>
  <si>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</si>
  <si>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>Fecha: Febrero-03-2023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</si>
</sst>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171" fontId="7" fillId="0" borderId="1" xfId="1" applyNumberFormat="1" applyFont="1" applyFill="1" applyBorder="1" applyAlignment="1">
      <alignment horizontal="right" vertical="center" wrapText="1" readingOrder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10" fillId="3" borderId="23" xfId="2" applyFont="1" applyFill="1" applyBorder="1" applyAlignment="1">
      <alignment horizontal="center" vertical="center" wrapText="1"/>
    </xf>
    <xf numFmtId="0" fontId="10" fillId="3" borderId="24" xfId="2" applyFont="1" applyFill="1" applyBorder="1" applyAlignment="1">
      <alignment horizontal="center" vertical="center" wrapText="1"/>
    </xf>
    <xf numFmtId="0" fontId="10" fillId="3" borderId="25" xfId="2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5" borderId="20" xfId="2" applyFont="1" applyFill="1" applyBorder="1" applyAlignment="1">
      <alignment horizontal="center" vertical="center" wrapText="1"/>
    </xf>
    <xf numFmtId="0" fontId="9" fillId="5" borderId="21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22" fillId="3" borderId="23" xfId="2" applyFont="1" applyFill="1" applyBorder="1" applyAlignment="1">
      <alignment horizontal="center" vertical="center" wrapText="1"/>
    </xf>
    <xf numFmtId="0" fontId="22" fillId="3" borderId="24" xfId="2" applyFont="1" applyFill="1" applyBorder="1" applyAlignment="1">
      <alignment horizontal="center" vertical="center" wrapText="1"/>
    </xf>
    <xf numFmtId="0" fontId="22" fillId="3" borderId="25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6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0" t="s">
        <v>25</v>
      </c>
      <c r="B1" s="111"/>
      <c r="C1" s="111"/>
      <c r="D1" s="111"/>
      <c r="E1" s="111"/>
      <c r="F1" s="112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4" t="s">
        <v>95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16060811364</v>
      </c>
      <c r="M3" s="42">
        <f>M4+M18+M26</f>
        <v>206917288636</v>
      </c>
      <c r="N3" s="42">
        <f>N4+N18+N26</f>
        <v>16060811364</v>
      </c>
      <c r="O3" s="43">
        <f>IF(N3&gt;1,N3/(J3-K3),0)</f>
        <v>7.2028649288876354E-2</v>
      </c>
      <c r="P3" s="42">
        <f>P4+P18+P26</f>
        <v>13267118257</v>
      </c>
      <c r="Q3" s="44">
        <f>Q4+Q18+Q26</f>
        <v>13224735601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9154301832</v>
      </c>
      <c r="M4" s="15">
        <f>SUM(M5:M17)</f>
        <v>142870998168</v>
      </c>
      <c r="N4" s="26">
        <f>SUM(N5:N17)</f>
        <v>9154301832</v>
      </c>
      <c r="O4" s="43">
        <f>IF(N4&gt;1,N4/(J4-K4),0)</f>
        <v>6.0215647211352322E-2</v>
      </c>
      <c r="P4" s="15">
        <f>SUM(P5:P17)</f>
        <v>9154301832</v>
      </c>
      <c r="Q4" s="37">
        <f>SUM(Q5:Q17)</f>
        <v>9154301832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110022648426</v>
      </c>
      <c r="K5" s="9">
        <v>0</v>
      </c>
      <c r="L5" s="9">
        <v>7698952563</v>
      </c>
      <c r="M5" s="9">
        <f>+J5-L5-K5</f>
        <v>102323695863</v>
      </c>
      <c r="N5" s="9">
        <v>7698952563</v>
      </c>
      <c r="O5" s="27">
        <f>IF(N5&gt;1,N5/(J5-K5),0)</f>
        <v>6.997607013776104E-2</v>
      </c>
      <c r="P5" s="9">
        <v>7698952563</v>
      </c>
      <c r="Q5" s="10">
        <v>7698952563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176661830</v>
      </c>
      <c r="M6" s="9">
        <f t="shared" ref="M6:M17" si="0">+J6-L6-K6</f>
        <v>2126575696</v>
      </c>
      <c r="N6" s="9">
        <v>176661830</v>
      </c>
      <c r="O6" s="27">
        <f t="shared" ref="O6:O17" si="1">IF(N6&gt;1,N6/(J6-K6),0)</f>
        <v>7.6701524704143778E-2</v>
      </c>
      <c r="P6" s="9">
        <v>176661830</v>
      </c>
      <c r="Q6" s="10">
        <v>176661830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89211919</v>
      </c>
      <c r="M7" s="9">
        <f t="shared" si="0"/>
        <v>1381658921</v>
      </c>
      <c r="N7" s="9">
        <v>89211919</v>
      </c>
      <c r="O7" s="27">
        <f t="shared" si="1"/>
        <v>6.0652449266041603E-2</v>
      </c>
      <c r="P7" s="9">
        <v>89211919</v>
      </c>
      <c r="Q7" s="10">
        <v>89211919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17734798</v>
      </c>
      <c r="M8" s="9">
        <f t="shared" si="0"/>
        <v>225815696</v>
      </c>
      <c r="N8" s="9">
        <v>17734798</v>
      </c>
      <c r="O8" s="27">
        <f t="shared" si="1"/>
        <v>7.281774595784643E-2</v>
      </c>
      <c r="P8" s="9">
        <v>17734798</v>
      </c>
      <c r="Q8" s="10">
        <v>17734798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33956353</v>
      </c>
      <c r="M9" s="9">
        <f t="shared" si="0"/>
        <v>354644585</v>
      </c>
      <c r="N9" s="9">
        <v>33956353</v>
      </c>
      <c r="O9" s="27">
        <f t="shared" si="1"/>
        <v>8.7381037150250002E-2</v>
      </c>
      <c r="P9" s="9">
        <v>33956353</v>
      </c>
      <c r="Q9" s="10">
        <v>33956353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5300349810</v>
      </c>
      <c r="K10" s="9">
        <v>0</v>
      </c>
      <c r="L10" s="9">
        <v>12351642</v>
      </c>
      <c r="M10" s="9">
        <f t="shared" si="0"/>
        <v>5287998168</v>
      </c>
      <c r="N10" s="9">
        <v>12351642</v>
      </c>
      <c r="O10" s="27">
        <f t="shared" si="1"/>
        <v>2.3303446834200552E-3</v>
      </c>
      <c r="P10" s="9">
        <v>12351642</v>
      </c>
      <c r="Q10" s="10">
        <v>12351642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882447572</v>
      </c>
      <c r="M11" s="9">
        <f t="shared" si="0"/>
        <v>2615838687</v>
      </c>
      <c r="N11" s="9">
        <v>882447572</v>
      </c>
      <c r="O11" s="27">
        <f t="shared" si="1"/>
        <v>0.25225139015703402</v>
      </c>
      <c r="P11" s="9">
        <v>882447572</v>
      </c>
      <c r="Q11" s="10">
        <v>882447572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579260801</v>
      </c>
      <c r="K12" s="9">
        <v>0</v>
      </c>
      <c r="L12" s="9">
        <v>0</v>
      </c>
      <c r="M12" s="9">
        <f t="shared" si="0"/>
        <v>579260801</v>
      </c>
      <c r="N12" s="9">
        <v>0</v>
      </c>
      <c r="O12" s="27">
        <f t="shared" si="1"/>
        <v>0</v>
      </c>
      <c r="P12" s="9">
        <v>0</v>
      </c>
      <c r="Q12" s="10">
        <v>0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11978274558</v>
      </c>
      <c r="K13" s="9">
        <v>0</v>
      </c>
      <c r="L13" s="9">
        <v>3197424</v>
      </c>
      <c r="M13" s="9">
        <f t="shared" si="0"/>
        <v>11975077134</v>
      </c>
      <c r="N13" s="9">
        <v>3197424</v>
      </c>
      <c r="O13" s="27">
        <f t="shared" si="1"/>
        <v>2.6693527390090737E-4</v>
      </c>
      <c r="P13" s="9">
        <v>3197424</v>
      </c>
      <c r="Q13" s="10">
        <v>3197424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236168920</v>
      </c>
      <c r="M14" s="9">
        <f t="shared" si="0"/>
        <v>5711157513</v>
      </c>
      <c r="N14" s="9">
        <v>236168920</v>
      </c>
      <c r="O14" s="27">
        <f t="shared" si="1"/>
        <v>3.9710098757916958E-2</v>
      </c>
      <c r="P14" s="9">
        <v>236168920</v>
      </c>
      <c r="Q14" s="58">
        <v>236168920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2731600</v>
      </c>
      <c r="M15" s="9">
        <f t="shared" si="0"/>
        <v>45979803</v>
      </c>
      <c r="N15" s="9">
        <v>2731600</v>
      </c>
      <c r="O15" s="27">
        <f t="shared" si="1"/>
        <v>5.607721871611869E-2</v>
      </c>
      <c r="P15" s="9">
        <v>2731600</v>
      </c>
      <c r="Q15" s="58">
        <v>2731600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887211</v>
      </c>
      <c r="M16" s="9">
        <f t="shared" si="0"/>
        <v>16206153</v>
      </c>
      <c r="N16" s="9">
        <v>887211</v>
      </c>
      <c r="O16" s="27">
        <f t="shared" si="1"/>
        <v>5.1903826537596696E-2</v>
      </c>
      <c r="P16" s="9">
        <v>887211</v>
      </c>
      <c r="Q16" s="58">
        <v>887211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0</v>
      </c>
      <c r="M17" s="9">
        <f t="shared" si="0"/>
        <v>10227089148</v>
      </c>
      <c r="N17" s="9">
        <v>0</v>
      </c>
      <c r="O17" s="27">
        <f t="shared" si="1"/>
        <v>0</v>
      </c>
      <c r="P17" s="30">
        <v>0</v>
      </c>
      <c r="Q17" s="58">
        <v>0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6373953579</v>
      </c>
      <c r="M18" s="15">
        <f>SUM(M19:M25)</f>
        <v>53189046421</v>
      </c>
      <c r="N18" s="15">
        <f>SUM(N19:N25)</f>
        <v>6373953579</v>
      </c>
      <c r="O18" s="28">
        <f>IF(N18&gt;1,N18/(J18-K18),0)</f>
        <v>0.10701196345046421</v>
      </c>
      <c r="P18" s="15">
        <f>SUM(P19:P25)</f>
        <v>3580260472</v>
      </c>
      <c r="Q18" s="23">
        <f>SUM(Q19:Q25)</f>
        <v>3537877816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1138472700</v>
      </c>
      <c r="M19" s="9">
        <f t="shared" ref="M19:M25" si="2">+J19-L19-K19</f>
        <v>15657371627</v>
      </c>
      <c r="N19" s="9">
        <v>1138472700</v>
      </c>
      <c r="O19" s="27">
        <f t="shared" ref="O19:O25" si="3">IF(N19&gt;1,N19/(J19-K19),0)</f>
        <v>6.7782999046368808E-2</v>
      </c>
      <c r="P19" s="9">
        <v>1138472700</v>
      </c>
      <c r="Q19" s="58">
        <v>1138472700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804134300</v>
      </c>
      <c r="M20" s="9">
        <f t="shared" si="2"/>
        <v>11086772098</v>
      </c>
      <c r="N20" s="9">
        <v>804134300</v>
      </c>
      <c r="O20" s="27">
        <f t="shared" si="3"/>
        <v>6.7625988556705152E-2</v>
      </c>
      <c r="P20" s="9">
        <v>804134300</v>
      </c>
      <c r="Q20" s="58">
        <v>804134300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569434272</v>
      </c>
      <c r="M21" s="9">
        <f t="shared" si="2"/>
        <v>13449430080</v>
      </c>
      <c r="N21" s="9">
        <v>569434272</v>
      </c>
      <c r="O21" s="27">
        <f t="shared" si="3"/>
        <v>4.0619144154766126E-2</v>
      </c>
      <c r="P21" s="9">
        <v>569434272</v>
      </c>
      <c r="Q21" s="58">
        <v>527051616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390786500</v>
      </c>
      <c r="M22" s="9">
        <f t="shared" si="2"/>
        <v>5826035063</v>
      </c>
      <c r="N22" s="9">
        <v>390786500</v>
      </c>
      <c r="O22" s="27">
        <f t="shared" si="3"/>
        <v>6.2859532968712301E-2</v>
      </c>
      <c r="P22" s="9">
        <v>390786500</v>
      </c>
      <c r="Q22" s="58">
        <v>390786500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2982536407</v>
      </c>
      <c r="O23" s="27">
        <f t="shared" si="3"/>
        <v>1</v>
      </c>
      <c r="P23" s="9">
        <v>188843300</v>
      </c>
      <c r="Q23" s="58">
        <v>188843300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293132100</v>
      </c>
      <c r="M24" s="9">
        <f t="shared" si="2"/>
        <v>4296484072</v>
      </c>
      <c r="N24" s="9">
        <v>293132100</v>
      </c>
      <c r="O24" s="27">
        <f t="shared" si="3"/>
        <v>6.3868543471743713E-2</v>
      </c>
      <c r="P24" s="9">
        <v>293132100</v>
      </c>
      <c r="Q24" s="58">
        <v>293132100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195457300</v>
      </c>
      <c r="M25" s="9">
        <f t="shared" si="2"/>
        <v>2872953481</v>
      </c>
      <c r="N25" s="9">
        <v>195457300</v>
      </c>
      <c r="O25" s="27">
        <f t="shared" si="3"/>
        <v>6.3699847885523381E-2</v>
      </c>
      <c r="P25" s="9">
        <v>195457300</v>
      </c>
      <c r="Q25" s="58">
        <v>195457300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532555953</v>
      </c>
      <c r="M26" s="15">
        <f>M27+M28+M29+M30+M31+M32</f>
        <v>10857244047</v>
      </c>
      <c r="N26" s="15">
        <f>N27+N28+N29+N30+N31+N32</f>
        <v>532555953</v>
      </c>
      <c r="O26" s="28">
        <f>IF(N26&gt;1,N26/(J26-K26),0)</f>
        <v>4.6757269925723016E-2</v>
      </c>
      <c r="P26" s="26">
        <f>P27+P28+P29+P30+P31+P32</f>
        <v>532555953</v>
      </c>
      <c r="Q26" s="23">
        <f>Q27+Q28+Q29+Q30+Q31+Q32</f>
        <v>532555953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373795548</v>
      </c>
      <c r="M27" s="9">
        <f t="shared" ref="M27:M32" si="4">+J27-L27-K27</f>
        <v>8342682125</v>
      </c>
      <c r="N27" s="9">
        <v>373795548</v>
      </c>
      <c r="O27" s="27">
        <f t="shared" ref="O27:O32" si="5">IF(N27&gt;1,N27/(J27-K27),0)</f>
        <v>4.2883784255865434E-2</v>
      </c>
      <c r="P27" s="9">
        <v>373795548</v>
      </c>
      <c r="Q27" s="58">
        <v>373795548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19819287</v>
      </c>
      <c r="M28" s="9">
        <f t="shared" si="4"/>
        <v>275913786</v>
      </c>
      <c r="N28" s="9">
        <v>19819287</v>
      </c>
      <c r="O28" s="27">
        <f t="shared" si="5"/>
        <v>6.7017485731127549E-2</v>
      </c>
      <c r="P28" s="9">
        <v>19819287</v>
      </c>
      <c r="Q28" s="58">
        <v>19819287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27132230</v>
      </c>
      <c r="M29" s="9">
        <f t="shared" si="4"/>
        <v>643219532</v>
      </c>
      <c r="N29" s="9">
        <v>27132230</v>
      </c>
      <c r="O29" s="27">
        <f t="shared" si="5"/>
        <v>4.0474615773442239E-2</v>
      </c>
      <c r="P29" s="9">
        <v>27132230</v>
      </c>
      <c r="Q29" s="58">
        <v>27132230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25638814</v>
      </c>
      <c r="M30" s="9">
        <f t="shared" si="4"/>
        <v>308464076</v>
      </c>
      <c r="N30" s="9">
        <v>25638814</v>
      </c>
      <c r="O30" s="27">
        <f t="shared" si="5"/>
        <v>7.6739276334903891E-2</v>
      </c>
      <c r="P30" s="9">
        <v>25638814</v>
      </c>
      <c r="Q30" s="58">
        <v>25638814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86170074</v>
      </c>
      <c r="M31" s="9">
        <f t="shared" si="4"/>
        <v>1217228764</v>
      </c>
      <c r="N31" s="9">
        <v>86170074</v>
      </c>
      <c r="O31" s="27">
        <f t="shared" si="5"/>
        <v>6.6111823555270038E-2</v>
      </c>
      <c r="P31" s="9">
        <v>86170074</v>
      </c>
      <c r="Q31" s="58">
        <v>86170074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0</v>
      </c>
      <c r="M32" s="9">
        <f t="shared" si="4"/>
        <v>69735764</v>
      </c>
      <c r="N32" s="9">
        <v>0</v>
      </c>
      <c r="O32" s="27">
        <f t="shared" si="5"/>
        <v>0</v>
      </c>
      <c r="P32" s="9">
        <v>0</v>
      </c>
      <c r="Q32" s="58">
        <v>0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16060811364</v>
      </c>
      <c r="M33" s="72">
        <f>M3</f>
        <v>206917288636</v>
      </c>
      <c r="N33" s="72">
        <f>N3</f>
        <v>16060811364</v>
      </c>
      <c r="O33" s="84">
        <f>IF(N33&gt;1,N33/(J33-K33),0)</f>
        <v>7.2028649288876354E-2</v>
      </c>
      <c r="P33" s="72">
        <f>P3</f>
        <v>13267118257</v>
      </c>
      <c r="Q33" s="81">
        <f>Q3</f>
        <v>13224735601</v>
      </c>
    </row>
    <row r="34" spans="1:17" ht="15" customHeight="1" thickBot="1" x14ac:dyDescent="0.3">
      <c r="A34" s="101" t="s">
        <v>27</v>
      </c>
      <c r="B34" s="102"/>
      <c r="C34" s="102"/>
      <c r="D34" s="102"/>
      <c r="E34" s="102"/>
      <c r="F34" s="102"/>
      <c r="G34" s="102"/>
      <c r="H34" s="102"/>
      <c r="I34" s="103"/>
      <c r="J34" s="85">
        <f>J33</f>
        <v>222978100000</v>
      </c>
      <c r="K34" s="85">
        <f>K33</f>
        <v>0</v>
      </c>
      <c r="L34" s="85">
        <f>L33</f>
        <v>16060811364</v>
      </c>
      <c r="M34" s="85">
        <f>SUM(M33:M33)</f>
        <v>206917288636</v>
      </c>
      <c r="N34" s="85">
        <f>N33</f>
        <v>16060811364</v>
      </c>
      <c r="O34" s="84">
        <f>O33</f>
        <v>7.2028649288876354E-2</v>
      </c>
      <c r="P34" s="85">
        <f>P33</f>
        <v>13267118257</v>
      </c>
      <c r="Q34" s="86">
        <f>Q33</f>
        <v>13224735601</v>
      </c>
    </row>
    <row r="35" spans="1:17" ht="15.75" customHeight="1" thickBot="1" x14ac:dyDescent="0.3">
      <c r="A35" s="104" t="s">
        <v>131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6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246456096</v>
      </c>
      <c r="K36" s="54">
        <f>K37+K38+K39+K40+K41+K42+K43+K44</f>
        <v>0</v>
      </c>
      <c r="L36" s="54">
        <f>L37+L38+L39+L40+L41+L42+L43+L44</f>
        <v>23608900</v>
      </c>
      <c r="M36" s="26">
        <f>M37+M38+M39+M40+M41+M42+M43+M44</f>
        <v>222847196</v>
      </c>
      <c r="N36" s="54">
        <f>N37+N38+N39+N40+N41+N42+N43+N44</f>
        <v>0</v>
      </c>
      <c r="O36" s="70">
        <f t="shared" ref="O36:O46" si="6">IF(N36&gt;1,N36/(J36-K36),0)</f>
        <v>0</v>
      </c>
      <c r="P36" s="54">
        <f>P37+P38+P39+P40+P41+P42+P43+P44</f>
        <v>0</v>
      </c>
      <c r="Q36" s="76">
        <f>Q37+Q38+Q39+Q40+Q41+Q42+Q43+Q44</f>
        <v>0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129019093</v>
      </c>
      <c r="K37" s="49"/>
      <c r="L37" s="49">
        <v>0</v>
      </c>
      <c r="M37" s="30">
        <f t="shared" ref="M37:M44" si="7">J37-K37-L37</f>
        <v>129019093</v>
      </c>
      <c r="N37" s="30">
        <v>0</v>
      </c>
      <c r="O37" s="77">
        <f t="shared" si="6"/>
        <v>0</v>
      </c>
      <c r="P37" s="49">
        <v>0</v>
      </c>
      <c r="Q37" s="78">
        <v>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37513646</v>
      </c>
      <c r="K38" s="49"/>
      <c r="L38" s="49">
        <v>0</v>
      </c>
      <c r="M38" s="30">
        <f t="shared" si="7"/>
        <v>37513646</v>
      </c>
      <c r="N38" s="30">
        <v>0</v>
      </c>
      <c r="O38" s="77">
        <f t="shared" si="6"/>
        <v>0</v>
      </c>
      <c r="P38" s="49">
        <v>0</v>
      </c>
      <c r="Q38" s="78">
        <v>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23608900</v>
      </c>
      <c r="K39" s="49"/>
      <c r="L39" s="49">
        <v>23608900</v>
      </c>
      <c r="M39" s="30">
        <f t="shared" si="7"/>
        <v>0</v>
      </c>
      <c r="N39" s="30">
        <v>0</v>
      </c>
      <c r="O39" s="77">
        <f t="shared" si="6"/>
        <v>0</v>
      </c>
      <c r="P39" s="49">
        <v>0</v>
      </c>
      <c r="Q39" s="78">
        <v>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300000</v>
      </c>
      <c r="K40" s="49"/>
      <c r="L40" s="49">
        <v>0</v>
      </c>
      <c r="M40" s="30">
        <f t="shared" si="7"/>
        <v>300000</v>
      </c>
      <c r="N40" s="30">
        <v>0</v>
      </c>
      <c r="O40" s="77">
        <f t="shared" si="6"/>
        <v>0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4000000</v>
      </c>
      <c r="K41" s="49"/>
      <c r="L41" s="49">
        <v>0</v>
      </c>
      <c r="M41" s="30">
        <f t="shared" si="7"/>
        <v>4000000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18000000</v>
      </c>
      <c r="K42" s="49"/>
      <c r="L42" s="49">
        <v>0</v>
      </c>
      <c r="M42" s="30">
        <f t="shared" si="7"/>
        <v>18000000</v>
      </c>
      <c r="N42" s="30">
        <v>0</v>
      </c>
      <c r="O42" s="77">
        <f t="shared" si="6"/>
        <v>0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186</v>
      </c>
      <c r="H43" s="7" t="s">
        <v>6</v>
      </c>
      <c r="I43" s="8" t="s">
        <v>7</v>
      </c>
      <c r="J43" s="49">
        <v>30824457</v>
      </c>
      <c r="K43" s="49"/>
      <c r="L43" s="49">
        <v>0</v>
      </c>
      <c r="M43" s="30">
        <f>J43-K43-L43</f>
        <v>30824457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190</v>
      </c>
      <c r="H44" s="7" t="s">
        <v>6</v>
      </c>
      <c r="I44" s="8" t="s">
        <v>7</v>
      </c>
      <c r="J44" s="49">
        <v>3190000</v>
      </c>
      <c r="K44" s="49"/>
      <c r="L44" s="49">
        <v>0</v>
      </c>
      <c r="M44" s="30">
        <f t="shared" si="7"/>
        <v>3190000</v>
      </c>
      <c r="N44" s="30">
        <v>0</v>
      </c>
      <c r="O44" s="77">
        <f t="shared" si="6"/>
        <v>0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99">
        <f>J48+J49+J50+J51+J52+J53+J54+J55+J56+J57+J58+J59+J60+J61+J62+J63+J64+J65+J66+J67+J68+J69+J70+J71+J72+J75+J76+J77+J78+J79+J80+J81+J82+J83+J84+J85+J86+J87</f>
        <v>35928643904</v>
      </c>
      <c r="K45" s="54">
        <f>K48+K49+K50+K51+K52+K53+K54+K55+K56+K57+K58+K59+K60+K61+K62+K63+K64+K65+K66+K67+K68+K69+K70+K71+K72+K75+K76+K77+K78+K79+K80+K81+K82+K83+K84+K85+K86+K87</f>
        <v>0</v>
      </c>
      <c r="L45" s="54">
        <f>L48+L49+L50+L51+L52+L53+L54+L55+L56+L57+L58+L59+L60+L61+L62+L63+L64+L65+L66+L67+L68+L69+L70+L71+L72+L75+L76+L77+L78+L79+L80+L81+L82+L83+L84+L85+L86+L87</f>
        <v>18413237494.860001</v>
      </c>
      <c r="M45" s="26">
        <f>M48+M49+M50+M51+M52+M53+M54+M55+M56+M57+M58+M59+M60+M61+M62+M63+M64+M65+M66+M67+M68+M69+M70+M71+M72+M75+M76+M77+M78+M79+M80+M81+M82+M83+M84+M85+M86+M87</f>
        <v>17515406409.139999</v>
      </c>
      <c r="N45" s="26">
        <f>N48+N49+N50+N51+N52+N53+N54+N55+N56+N57+N58+N59+N60+N61+N62+N63+N64+N65+N66+N67+N68+N69+N70+N71+N72+N75+N76+N77+N78+N79+N80+N81+N82+N83+N84+N85+N86+N87</f>
        <v>17601732761.860001</v>
      </c>
      <c r="O45" s="70">
        <f t="shared" si="6"/>
        <v>0.48990807470750014</v>
      </c>
      <c r="P45" s="26">
        <f>P48+P49+P50+P51+P52+P53+P54+P55+P56+P57+P58+P59+P60+P61+P62+P63+P64+P65+P66+P67+P68+P69+P70+P71+P72+P75+P76+P77+P78+P79+P80+P81+P82+P83+P84+P85+P86+P87</f>
        <v>1324968871</v>
      </c>
      <c r="Q45" s="37">
        <f>Q48+Q49+Q50+Q51+Q52+Q53+Q54+Q55+Q56+Q57+Q58+Q59+Q60+Q61+Q62+Q63+Q64+Q65+Q66+Q67+Q68+Q69+Q70+Q71+Q72+Q75+Q76+Q77+Q78+Q79+Q80+Q81+Q82+Q83+Q84+Q85+Q86+Q87</f>
        <v>1313589444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 t="shared" ref="J46:N47" si="8">J73</f>
        <v>673100000</v>
      </c>
      <c r="K46" s="54">
        <f t="shared" si="8"/>
        <v>0</v>
      </c>
      <c r="L46" s="54">
        <f t="shared" si="8"/>
        <v>0</v>
      </c>
      <c r="M46" s="26">
        <f t="shared" si="8"/>
        <v>673100000</v>
      </c>
      <c r="N46" s="26">
        <f t="shared" si="8"/>
        <v>0</v>
      </c>
      <c r="O46" s="70">
        <f t="shared" si="6"/>
        <v>0</v>
      </c>
      <c r="P46" s="54">
        <f>P73</f>
        <v>0</v>
      </c>
      <c r="Q46" s="76">
        <f>Q73</f>
        <v>0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J74</f>
        <v>722600000</v>
      </c>
      <c r="K47" s="54">
        <f t="shared" si="8"/>
        <v>0</v>
      </c>
      <c r="L47" s="54">
        <f>L74</f>
        <v>193541678</v>
      </c>
      <c r="M47" s="26">
        <f>M74</f>
        <v>529058322</v>
      </c>
      <c r="N47" s="26">
        <f>N74</f>
        <v>193541678</v>
      </c>
      <c r="O47" s="70">
        <f>IF(N47&gt;1,N47/(J47-K47),0)</f>
        <v>0.26784068364240243</v>
      </c>
      <c r="P47" s="54">
        <f>P74</f>
        <v>193541678</v>
      </c>
      <c r="Q47" s="76">
        <f>Q74</f>
        <v>193535898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" t="s">
        <v>40</v>
      </c>
      <c r="F48" s="7" t="s">
        <v>42</v>
      </c>
      <c r="G48" s="24" t="s">
        <v>139</v>
      </c>
      <c r="H48" s="7" t="s">
        <v>6</v>
      </c>
      <c r="I48" s="8" t="s">
        <v>7</v>
      </c>
      <c r="J48" s="49">
        <v>55344583</v>
      </c>
      <c r="K48" s="49">
        <v>0</v>
      </c>
      <c r="L48" s="49">
        <v>0</v>
      </c>
      <c r="M48" s="9">
        <f t="shared" ref="M48:M87" si="9">+J48-L48-K48</f>
        <v>55344583</v>
      </c>
      <c r="N48" s="9">
        <v>0</v>
      </c>
      <c r="O48" s="27">
        <f t="shared" ref="O48:O87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" t="s">
        <v>40</v>
      </c>
      <c r="F49" s="73" t="s">
        <v>46</v>
      </c>
      <c r="G49" s="24" t="s">
        <v>183</v>
      </c>
      <c r="H49" s="7" t="s">
        <v>6</v>
      </c>
      <c r="I49" s="8" t="s">
        <v>7</v>
      </c>
      <c r="J49" s="49">
        <v>1950000</v>
      </c>
      <c r="K49" s="49">
        <v>0</v>
      </c>
      <c r="L49" s="49">
        <v>0</v>
      </c>
      <c r="M49" s="9">
        <f t="shared" si="9"/>
        <v>1950000</v>
      </c>
      <c r="N49" s="9">
        <v>0</v>
      </c>
      <c r="O49" s="27">
        <f t="shared" si="10"/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3" t="s">
        <v>47</v>
      </c>
      <c r="G50" s="24" t="s">
        <v>181</v>
      </c>
      <c r="H50" s="7" t="s">
        <v>6</v>
      </c>
      <c r="I50" s="8" t="s">
        <v>7</v>
      </c>
      <c r="J50" s="49">
        <v>55355200</v>
      </c>
      <c r="K50" s="49">
        <v>0</v>
      </c>
      <c r="L50" s="49">
        <v>0</v>
      </c>
      <c r="M50" s="9">
        <f t="shared" si="9"/>
        <v>55355200</v>
      </c>
      <c r="N50" s="9">
        <v>0</v>
      </c>
      <c r="O50" s="27">
        <f t="shared" si="10"/>
        <v>0</v>
      </c>
      <c r="P50" s="9">
        <v>0</v>
      </c>
      <c r="Q50" s="10">
        <v>0</v>
      </c>
    </row>
    <row r="51" spans="1:17" s="6" customFormat="1" ht="16.5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" t="s">
        <v>48</v>
      </c>
      <c r="G51" s="24" t="s">
        <v>140</v>
      </c>
      <c r="H51" s="7" t="s">
        <v>6</v>
      </c>
      <c r="I51" s="8" t="s">
        <v>7</v>
      </c>
      <c r="J51" s="49">
        <v>459626564</v>
      </c>
      <c r="K51" s="9">
        <v>0</v>
      </c>
      <c r="L51" s="49">
        <v>87800214</v>
      </c>
      <c r="M51" s="9">
        <f t="shared" si="9"/>
        <v>371826350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24.75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42</v>
      </c>
      <c r="F52" s="7" t="s">
        <v>38</v>
      </c>
      <c r="G52" s="24" t="s">
        <v>141</v>
      </c>
      <c r="H52" s="7" t="s">
        <v>6</v>
      </c>
      <c r="I52" s="8" t="s">
        <v>7</v>
      </c>
      <c r="J52" s="49">
        <v>49341085</v>
      </c>
      <c r="K52" s="9">
        <v>0</v>
      </c>
      <c r="L52" s="49">
        <v>0</v>
      </c>
      <c r="M52" s="9">
        <f t="shared" si="9"/>
        <v>49341085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43.5" customHeight="1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42</v>
      </c>
      <c r="F53" s="7" t="s">
        <v>40</v>
      </c>
      <c r="G53" s="24" t="s">
        <v>142</v>
      </c>
      <c r="H53" s="7" t="s">
        <v>6</v>
      </c>
      <c r="I53" s="8">
        <v>10</v>
      </c>
      <c r="J53" s="49">
        <v>189891400</v>
      </c>
      <c r="K53" s="30">
        <v>0</v>
      </c>
      <c r="L53" s="49">
        <v>0</v>
      </c>
      <c r="M53" s="9">
        <f t="shared" si="9"/>
        <v>189891400</v>
      </c>
      <c r="N53" s="9">
        <v>0</v>
      </c>
      <c r="O53" s="27">
        <f t="shared" si="10"/>
        <v>0</v>
      </c>
      <c r="P53" s="9">
        <v>0</v>
      </c>
      <c r="Q53" s="10">
        <v>0</v>
      </c>
    </row>
    <row r="54" spans="1:17" s="6" customFormat="1" ht="23.25" customHeight="1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42</v>
      </c>
      <c r="G54" s="24" t="s">
        <v>143</v>
      </c>
      <c r="H54" s="7" t="s">
        <v>6</v>
      </c>
      <c r="I54" s="8" t="s">
        <v>7</v>
      </c>
      <c r="J54" s="49">
        <v>245233383</v>
      </c>
      <c r="K54" s="30">
        <v>0</v>
      </c>
      <c r="L54" s="49">
        <v>191230424</v>
      </c>
      <c r="M54" s="9">
        <f t="shared" si="9"/>
        <v>54002959</v>
      </c>
      <c r="N54" s="9">
        <v>191230424</v>
      </c>
      <c r="O54" s="27">
        <f t="shared" si="10"/>
        <v>0.77978952808394764</v>
      </c>
      <c r="P54" s="9">
        <v>607489</v>
      </c>
      <c r="Q54" s="10">
        <v>607489</v>
      </c>
    </row>
    <row r="55" spans="1:17" s="6" customFormat="1" ht="16.5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43</v>
      </c>
      <c r="G55" s="24" t="s">
        <v>144</v>
      </c>
      <c r="H55" s="7" t="s">
        <v>6</v>
      </c>
      <c r="I55" s="8" t="s">
        <v>7</v>
      </c>
      <c r="J55" s="49">
        <v>26240345</v>
      </c>
      <c r="K55" s="30">
        <v>0</v>
      </c>
      <c r="L55" s="49">
        <v>0</v>
      </c>
      <c r="M55" s="9">
        <f t="shared" si="9"/>
        <v>26240345</v>
      </c>
      <c r="N55" s="9">
        <v>0</v>
      </c>
      <c r="O55" s="27">
        <f t="shared" si="10"/>
        <v>0</v>
      </c>
      <c r="P55" s="9">
        <v>0</v>
      </c>
      <c r="Q55" s="10">
        <v>0</v>
      </c>
    </row>
    <row r="56" spans="1:17" s="6" customFormat="1" ht="29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45</v>
      </c>
      <c r="G56" s="24" t="s">
        <v>145</v>
      </c>
      <c r="H56" s="7" t="s">
        <v>6</v>
      </c>
      <c r="I56" s="8" t="s">
        <v>7</v>
      </c>
      <c r="J56" s="49">
        <v>49538080</v>
      </c>
      <c r="K56" s="30">
        <v>0</v>
      </c>
      <c r="L56" s="49">
        <v>0</v>
      </c>
      <c r="M56" s="9">
        <f t="shared" si="9"/>
        <v>49538080</v>
      </c>
      <c r="N56" s="9">
        <v>0</v>
      </c>
      <c r="O56" s="27">
        <f t="shared" si="10"/>
        <v>0</v>
      </c>
      <c r="P56" s="9">
        <v>0</v>
      </c>
      <c r="Q56" s="10">
        <v>0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46</v>
      </c>
      <c r="G57" s="24" t="s">
        <v>146</v>
      </c>
      <c r="H57" s="7" t="s">
        <v>6</v>
      </c>
      <c r="I57" s="8" t="s">
        <v>7</v>
      </c>
      <c r="J57" s="49">
        <v>1611681441</v>
      </c>
      <c r="K57" s="9">
        <v>0</v>
      </c>
      <c r="L57" s="49">
        <v>17200000</v>
      </c>
      <c r="M57" s="9">
        <f t="shared" si="9"/>
        <v>1594481441</v>
      </c>
      <c r="N57" s="9">
        <v>0</v>
      </c>
      <c r="O57" s="27">
        <f t="shared" si="10"/>
        <v>0</v>
      </c>
      <c r="P57" s="9">
        <v>0</v>
      </c>
      <c r="Q57" s="10">
        <v>0</v>
      </c>
    </row>
    <row r="58" spans="1:17" s="6" customFormat="1" ht="24.75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47</v>
      </c>
      <c r="G58" s="24" t="s">
        <v>147</v>
      </c>
      <c r="H58" s="7" t="s">
        <v>6</v>
      </c>
      <c r="I58" s="71" t="s">
        <v>7</v>
      </c>
      <c r="J58" s="49">
        <v>4144000</v>
      </c>
      <c r="K58" s="9">
        <v>0</v>
      </c>
      <c r="L58" s="49">
        <v>0</v>
      </c>
      <c r="M58" s="9">
        <f t="shared" si="9"/>
        <v>4144000</v>
      </c>
      <c r="N58" s="9">
        <v>0</v>
      </c>
      <c r="O58" s="27">
        <f t="shared" si="10"/>
        <v>0</v>
      </c>
      <c r="P58" s="9">
        <v>0</v>
      </c>
      <c r="Q58" s="10">
        <v>0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48</v>
      </c>
      <c r="G59" s="24" t="s">
        <v>148</v>
      </c>
      <c r="H59" s="7" t="s">
        <v>6</v>
      </c>
      <c r="I59" s="8" t="s">
        <v>7</v>
      </c>
      <c r="J59" s="49">
        <v>287645698</v>
      </c>
      <c r="K59" s="9">
        <v>0</v>
      </c>
      <c r="L59" s="49">
        <v>0</v>
      </c>
      <c r="M59" s="9">
        <f t="shared" si="9"/>
        <v>287645698</v>
      </c>
      <c r="N59" s="9">
        <v>0</v>
      </c>
      <c r="O59" s="27">
        <f t="shared" si="10"/>
        <v>0</v>
      </c>
      <c r="P59" s="9">
        <v>0</v>
      </c>
      <c r="Q59" s="10">
        <v>0</v>
      </c>
    </row>
    <row r="60" spans="1:17" s="6" customFormat="1" ht="16.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43</v>
      </c>
      <c r="F60" s="7" t="s">
        <v>38</v>
      </c>
      <c r="G60" s="24" t="s">
        <v>149</v>
      </c>
      <c r="H60" s="7" t="s">
        <v>6</v>
      </c>
      <c r="I60" s="8" t="s">
        <v>7</v>
      </c>
      <c r="J60" s="49">
        <v>3000000</v>
      </c>
      <c r="K60" s="9">
        <v>0</v>
      </c>
      <c r="L60" s="49">
        <v>0</v>
      </c>
      <c r="M60" s="9">
        <f t="shared" si="9"/>
        <v>3000000</v>
      </c>
      <c r="N60" s="9">
        <v>0</v>
      </c>
      <c r="O60" s="27">
        <f t="shared" si="10"/>
        <v>0</v>
      </c>
      <c r="P60" s="9">
        <v>0</v>
      </c>
      <c r="Q60" s="10">
        <v>0</v>
      </c>
    </row>
    <row r="61" spans="1:17" s="6" customFormat="1" ht="24.7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43</v>
      </c>
      <c r="F61" s="7" t="s">
        <v>40</v>
      </c>
      <c r="G61" s="24" t="s">
        <v>150</v>
      </c>
      <c r="H61" s="7" t="s">
        <v>6</v>
      </c>
      <c r="I61" s="8" t="s">
        <v>7</v>
      </c>
      <c r="J61" s="49">
        <v>305636240</v>
      </c>
      <c r="K61" s="9">
        <v>0</v>
      </c>
      <c r="L61" s="49">
        <v>0</v>
      </c>
      <c r="M61" s="9">
        <f t="shared" si="9"/>
        <v>305636240</v>
      </c>
      <c r="N61" s="9">
        <v>0</v>
      </c>
      <c r="O61" s="27">
        <f t="shared" si="10"/>
        <v>0</v>
      </c>
      <c r="P61" s="9">
        <v>0</v>
      </c>
      <c r="Q61" s="10">
        <v>0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42</v>
      </c>
      <c r="G62" s="24" t="s">
        <v>137</v>
      </c>
      <c r="H62" s="7" t="s">
        <v>6</v>
      </c>
      <c r="I62" s="8" t="s">
        <v>7</v>
      </c>
      <c r="J62" s="49">
        <v>39800000</v>
      </c>
      <c r="K62" s="9">
        <v>0</v>
      </c>
      <c r="L62" s="49">
        <v>0</v>
      </c>
      <c r="M62" s="9">
        <f t="shared" si="9"/>
        <v>39800000</v>
      </c>
      <c r="N62" s="9">
        <v>0</v>
      </c>
      <c r="O62" s="27">
        <f t="shared" si="10"/>
        <v>0</v>
      </c>
      <c r="P62" s="9">
        <v>0</v>
      </c>
      <c r="Q62" s="10">
        <v>0</v>
      </c>
    </row>
    <row r="63" spans="1:17" s="6" customFormat="1" ht="16.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43</v>
      </c>
      <c r="G63" s="24" t="s">
        <v>138</v>
      </c>
      <c r="H63" s="7" t="s">
        <v>6</v>
      </c>
      <c r="I63" s="8" t="s">
        <v>7</v>
      </c>
      <c r="J63" s="49">
        <v>10000000</v>
      </c>
      <c r="K63" s="9">
        <v>0</v>
      </c>
      <c r="L63" s="49">
        <v>0</v>
      </c>
      <c r="M63" s="9">
        <f t="shared" si="9"/>
        <v>10000000</v>
      </c>
      <c r="N63" s="9">
        <v>0</v>
      </c>
      <c r="O63" s="27">
        <f t="shared" si="10"/>
        <v>0</v>
      </c>
      <c r="P63" s="9">
        <v>0</v>
      </c>
      <c r="Q63" s="10">
        <v>0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45</v>
      </c>
      <c r="G64" s="24" t="s">
        <v>151</v>
      </c>
      <c r="H64" s="7" t="s">
        <v>6</v>
      </c>
      <c r="I64" s="8" t="s">
        <v>7</v>
      </c>
      <c r="J64" s="49">
        <v>5680749</v>
      </c>
      <c r="K64" s="9">
        <v>0</v>
      </c>
      <c r="L64" s="49">
        <v>0</v>
      </c>
      <c r="M64" s="9">
        <f t="shared" si="9"/>
        <v>5680749</v>
      </c>
      <c r="N64" s="9">
        <v>0</v>
      </c>
      <c r="O64" s="27">
        <f t="shared" si="10"/>
        <v>0</v>
      </c>
      <c r="P64" s="9">
        <v>0</v>
      </c>
      <c r="Q64" s="10">
        <v>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46</v>
      </c>
      <c r="G65" s="24" t="s">
        <v>152</v>
      </c>
      <c r="H65" s="7" t="s">
        <v>6</v>
      </c>
      <c r="I65" s="8" t="s">
        <v>7</v>
      </c>
      <c r="J65" s="49">
        <v>51705344</v>
      </c>
      <c r="K65" s="9">
        <v>0</v>
      </c>
      <c r="L65" s="49">
        <v>0</v>
      </c>
      <c r="M65" s="9">
        <f t="shared" si="9"/>
        <v>51705344</v>
      </c>
      <c r="N65" s="9">
        <v>0</v>
      </c>
      <c r="O65" s="27">
        <f t="shared" si="10"/>
        <v>0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47</v>
      </c>
      <c r="G66" s="24" t="s">
        <v>153</v>
      </c>
      <c r="H66" s="7" t="s">
        <v>6</v>
      </c>
      <c r="I66" s="8" t="s">
        <v>7</v>
      </c>
      <c r="J66" s="49">
        <v>2700000</v>
      </c>
      <c r="K66" s="9">
        <v>0</v>
      </c>
      <c r="L66" s="49">
        <v>0</v>
      </c>
      <c r="M66" s="9">
        <f t="shared" si="9"/>
        <v>2700000</v>
      </c>
      <c r="N66" s="9">
        <v>0</v>
      </c>
      <c r="O66" s="27">
        <f t="shared" si="10"/>
        <v>0</v>
      </c>
      <c r="P66" s="9">
        <v>0</v>
      </c>
      <c r="Q66" s="10">
        <v>0</v>
      </c>
    </row>
    <row r="67" spans="1:17" s="6" customFormat="1" ht="24.75" x14ac:dyDescent="0.25">
      <c r="A67" s="25" t="s">
        <v>4</v>
      </c>
      <c r="B67" s="7" t="s">
        <v>53</v>
      </c>
      <c r="C67" s="7" t="s">
        <v>37</v>
      </c>
      <c r="D67" s="7" t="s">
        <v>37</v>
      </c>
      <c r="E67" s="7" t="s">
        <v>43</v>
      </c>
      <c r="F67" s="7" t="s">
        <v>48</v>
      </c>
      <c r="G67" s="24" t="s">
        <v>154</v>
      </c>
      <c r="H67" s="7" t="s">
        <v>6</v>
      </c>
      <c r="I67" s="8" t="s">
        <v>7</v>
      </c>
      <c r="J67" s="49">
        <v>8400000</v>
      </c>
      <c r="K67" s="9">
        <v>0</v>
      </c>
      <c r="L67" s="49">
        <v>0</v>
      </c>
      <c r="M67" s="9">
        <f t="shared" si="9"/>
        <v>8400000</v>
      </c>
      <c r="N67" s="9">
        <v>0</v>
      </c>
      <c r="O67" s="27">
        <f t="shared" si="10"/>
        <v>0</v>
      </c>
      <c r="P67" s="9">
        <v>0</v>
      </c>
      <c r="Q67" s="10">
        <v>0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53</v>
      </c>
      <c r="E68" s="7" t="s">
        <v>45</v>
      </c>
      <c r="F68" s="7" t="s">
        <v>43</v>
      </c>
      <c r="G68" s="24" t="s">
        <v>155</v>
      </c>
      <c r="H68" s="7" t="s">
        <v>6</v>
      </c>
      <c r="I68" s="8" t="s">
        <v>7</v>
      </c>
      <c r="J68" s="49">
        <v>4000000</v>
      </c>
      <c r="K68" s="9">
        <v>0</v>
      </c>
      <c r="L68" s="49">
        <v>0</v>
      </c>
      <c r="M68" s="9">
        <f t="shared" si="9"/>
        <v>4000000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16.5" x14ac:dyDescent="0.25">
      <c r="A69" s="25" t="s">
        <v>4</v>
      </c>
      <c r="B69" s="7" t="s">
        <v>53</v>
      </c>
      <c r="C69" s="7" t="s">
        <v>53</v>
      </c>
      <c r="D69" s="7" t="s">
        <v>53</v>
      </c>
      <c r="E69" s="7" t="s">
        <v>46</v>
      </c>
      <c r="F69" s="7" t="s">
        <v>43</v>
      </c>
      <c r="G69" s="24" t="s">
        <v>156</v>
      </c>
      <c r="H69" s="7" t="s">
        <v>6</v>
      </c>
      <c r="I69" s="8" t="s">
        <v>7</v>
      </c>
      <c r="J69" s="49">
        <v>776170000</v>
      </c>
      <c r="K69" s="9">
        <v>0</v>
      </c>
      <c r="L69" s="49">
        <v>775770000</v>
      </c>
      <c r="M69" s="9">
        <f t="shared" si="9"/>
        <v>400000</v>
      </c>
      <c r="N69" s="9">
        <v>706843418</v>
      </c>
      <c r="O69" s="27">
        <f t="shared" si="10"/>
        <v>0.91068118839944856</v>
      </c>
      <c r="P69" s="9">
        <v>6505018</v>
      </c>
      <c r="Q69" s="10">
        <v>5974518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46</v>
      </c>
      <c r="F70" s="7" t="s">
        <v>45</v>
      </c>
      <c r="G70" s="24" t="s">
        <v>157</v>
      </c>
      <c r="H70" s="7" t="s">
        <v>6</v>
      </c>
      <c r="I70" s="8" t="s">
        <v>7</v>
      </c>
      <c r="J70" s="49">
        <v>203300000</v>
      </c>
      <c r="K70" s="9">
        <v>0</v>
      </c>
      <c r="L70" s="49">
        <v>203000000</v>
      </c>
      <c r="M70" s="9">
        <f t="shared" si="9"/>
        <v>300000</v>
      </c>
      <c r="N70" s="9">
        <v>203000000</v>
      </c>
      <c r="O70" s="27">
        <f t="shared" si="10"/>
        <v>0.99852434825381209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48</v>
      </c>
      <c r="G71" s="24" t="s">
        <v>158</v>
      </c>
      <c r="H71" s="7" t="s">
        <v>6</v>
      </c>
      <c r="I71" s="8" t="s">
        <v>7</v>
      </c>
      <c r="J71" s="49">
        <v>202620000</v>
      </c>
      <c r="K71" s="9">
        <v>0</v>
      </c>
      <c r="L71" s="49">
        <v>202620000</v>
      </c>
      <c r="M71" s="9">
        <f t="shared" si="9"/>
        <v>0</v>
      </c>
      <c r="N71" s="9">
        <v>202620000</v>
      </c>
      <c r="O71" s="27">
        <f t="shared" si="10"/>
        <v>1</v>
      </c>
      <c r="P71" s="9">
        <v>0</v>
      </c>
      <c r="Q71" s="10">
        <v>0</v>
      </c>
    </row>
    <row r="72" spans="1:17" s="6" customFormat="1" ht="24.7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49</v>
      </c>
      <c r="G72" s="24" t="s">
        <v>159</v>
      </c>
      <c r="H72" s="7" t="s">
        <v>6</v>
      </c>
      <c r="I72" s="8" t="s">
        <v>7</v>
      </c>
      <c r="J72" s="49">
        <v>3730497477</v>
      </c>
      <c r="K72" s="9">
        <v>0</v>
      </c>
      <c r="L72" s="49">
        <v>141362368</v>
      </c>
      <c r="M72" s="9">
        <f t="shared" si="9"/>
        <v>3589135109</v>
      </c>
      <c r="N72" s="9">
        <v>141027338</v>
      </c>
      <c r="O72" s="27">
        <f t="shared" si="10"/>
        <v>3.7803895826090117E-2</v>
      </c>
      <c r="P72" s="9">
        <v>122355694</v>
      </c>
      <c r="Q72" s="10">
        <v>122355694</v>
      </c>
    </row>
    <row r="73" spans="1:17" s="6" customFormat="1" ht="24.7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49</v>
      </c>
      <c r="G73" s="24" t="s">
        <v>159</v>
      </c>
      <c r="H73" s="7" t="s">
        <v>9</v>
      </c>
      <c r="I73" s="8" t="s">
        <v>10</v>
      </c>
      <c r="J73" s="49">
        <v>673100000</v>
      </c>
      <c r="K73" s="9">
        <v>0</v>
      </c>
      <c r="L73" s="49">
        <v>0</v>
      </c>
      <c r="M73" s="9">
        <f t="shared" si="9"/>
        <v>673100000</v>
      </c>
      <c r="N73" s="9">
        <v>0</v>
      </c>
      <c r="O73" s="27">
        <f t="shared" si="10"/>
        <v>0</v>
      </c>
      <c r="P73" s="9">
        <v>0</v>
      </c>
      <c r="Q73" s="10">
        <v>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9</v>
      </c>
      <c r="I74" s="8">
        <v>21</v>
      </c>
      <c r="J74" s="49">
        <v>722600000</v>
      </c>
      <c r="K74" s="9">
        <v>0</v>
      </c>
      <c r="L74" s="49">
        <v>193541678</v>
      </c>
      <c r="M74" s="9">
        <f>+J74-L74-K74</f>
        <v>529058322</v>
      </c>
      <c r="N74" s="9">
        <v>193541678</v>
      </c>
      <c r="O74" s="27">
        <f>IF(N74&gt;1,N74/(J74-K74),0)</f>
        <v>0.26784068364240243</v>
      </c>
      <c r="P74" s="9">
        <v>193541678</v>
      </c>
      <c r="Q74" s="10">
        <v>193535898</v>
      </c>
    </row>
    <row r="75" spans="1:17" s="6" customFormat="1" ht="16.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47</v>
      </c>
      <c r="F75" s="7" t="s">
        <v>38</v>
      </c>
      <c r="G75" s="24" t="s">
        <v>160</v>
      </c>
      <c r="H75" s="7" t="s">
        <v>6</v>
      </c>
      <c r="I75" s="8" t="s">
        <v>7</v>
      </c>
      <c r="J75" s="49">
        <v>3718143089</v>
      </c>
      <c r="K75" s="9">
        <v>0</v>
      </c>
      <c r="L75" s="49">
        <v>2681723930</v>
      </c>
      <c r="M75" s="9">
        <f t="shared" si="9"/>
        <v>1036419159</v>
      </c>
      <c r="N75" s="9">
        <v>2681723930</v>
      </c>
      <c r="O75" s="27">
        <f t="shared" si="10"/>
        <v>0.7212535574367186</v>
      </c>
      <c r="P75" s="9">
        <v>1000000000</v>
      </c>
      <c r="Q75" s="10">
        <v>1000000000</v>
      </c>
    </row>
    <row r="76" spans="1:17" s="6" customFormat="1" ht="16.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47</v>
      </c>
      <c r="F76" s="7" t="s">
        <v>40</v>
      </c>
      <c r="G76" s="24" t="s">
        <v>161</v>
      </c>
      <c r="H76" s="7" t="s">
        <v>6</v>
      </c>
      <c r="I76" s="8" t="s">
        <v>7</v>
      </c>
      <c r="J76" s="49">
        <v>2074267293</v>
      </c>
      <c r="K76" s="9">
        <v>0</v>
      </c>
      <c r="L76" s="49">
        <v>1930953532</v>
      </c>
      <c r="M76" s="9">
        <f t="shared" si="9"/>
        <v>143313761</v>
      </c>
      <c r="N76" s="9">
        <v>1861953532</v>
      </c>
      <c r="O76" s="27">
        <f t="shared" si="10"/>
        <v>0.89764397205871582</v>
      </c>
      <c r="P76" s="9">
        <v>91750045</v>
      </c>
      <c r="Q76" s="10">
        <v>91750045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48</v>
      </c>
      <c r="F77" s="7" t="s">
        <v>40</v>
      </c>
      <c r="G77" s="24" t="s">
        <v>162</v>
      </c>
      <c r="H77" s="7" t="s">
        <v>6</v>
      </c>
      <c r="I77" s="8" t="s">
        <v>7</v>
      </c>
      <c r="J77" s="49">
        <v>30000000</v>
      </c>
      <c r="K77" s="9">
        <v>0</v>
      </c>
      <c r="L77" s="49">
        <v>0</v>
      </c>
      <c r="M77" s="9">
        <f t="shared" si="9"/>
        <v>30000000</v>
      </c>
      <c r="N77" s="9">
        <v>0</v>
      </c>
      <c r="O77" s="27">
        <f t="shared" si="10"/>
        <v>0</v>
      </c>
      <c r="P77" s="9">
        <v>0</v>
      </c>
      <c r="Q77" s="10">
        <v>0</v>
      </c>
    </row>
    <row r="78" spans="1:17" s="6" customFormat="1" ht="24.7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48</v>
      </c>
      <c r="F78" s="7" t="s">
        <v>42</v>
      </c>
      <c r="G78" s="24" t="s">
        <v>163</v>
      </c>
      <c r="H78" s="7" t="s">
        <v>6</v>
      </c>
      <c r="I78" s="8" t="s">
        <v>7</v>
      </c>
      <c r="J78" s="49">
        <v>5799662857</v>
      </c>
      <c r="K78" s="9">
        <v>0</v>
      </c>
      <c r="L78" s="49">
        <v>76386669</v>
      </c>
      <c r="M78" s="9">
        <f t="shared" si="9"/>
        <v>5723276188</v>
      </c>
      <c r="N78" s="9">
        <v>76386669</v>
      </c>
      <c r="O78" s="27">
        <f t="shared" si="10"/>
        <v>1.3170880943157555E-2</v>
      </c>
      <c r="P78" s="9">
        <v>0</v>
      </c>
      <c r="Q78" s="10">
        <v>0</v>
      </c>
    </row>
    <row r="79" spans="1:17" s="6" customFormat="1" ht="33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43</v>
      </c>
      <c r="G79" s="24" t="s">
        <v>164</v>
      </c>
      <c r="H79" s="7" t="s">
        <v>6</v>
      </c>
      <c r="I79" s="8" t="s">
        <v>7</v>
      </c>
      <c r="J79" s="49">
        <v>394677118</v>
      </c>
      <c r="K79" s="9">
        <v>0</v>
      </c>
      <c r="L79" s="49">
        <v>29285880</v>
      </c>
      <c r="M79" s="9">
        <f t="shared" si="9"/>
        <v>365391238</v>
      </c>
      <c r="N79" s="9">
        <v>29285880</v>
      </c>
      <c r="O79" s="27">
        <f t="shared" si="10"/>
        <v>7.4202122860337699E-2</v>
      </c>
      <c r="P79" s="9">
        <v>26747434</v>
      </c>
      <c r="Q79" s="10">
        <v>26747434</v>
      </c>
    </row>
    <row r="80" spans="1:17" s="6" customFormat="1" ht="16.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45</v>
      </c>
      <c r="G80" s="24" t="s">
        <v>165</v>
      </c>
      <c r="H80" s="7" t="s">
        <v>6</v>
      </c>
      <c r="I80" s="8" t="s">
        <v>7</v>
      </c>
      <c r="J80" s="49">
        <v>12142914742</v>
      </c>
      <c r="K80" s="9">
        <v>0</v>
      </c>
      <c r="L80" s="49">
        <v>11234502839.860001</v>
      </c>
      <c r="M80" s="9">
        <f t="shared" si="9"/>
        <v>908411902.13999939</v>
      </c>
      <c r="N80" s="9">
        <v>11224502839.860001</v>
      </c>
      <c r="O80" s="27">
        <f t="shared" si="10"/>
        <v>0.92436643741198399</v>
      </c>
      <c r="P80" s="9">
        <v>0</v>
      </c>
      <c r="Q80" s="10">
        <v>0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47</v>
      </c>
      <c r="G81" s="24" t="s">
        <v>166</v>
      </c>
      <c r="H81" s="7" t="s">
        <v>6</v>
      </c>
      <c r="I81" s="8" t="s">
        <v>7</v>
      </c>
      <c r="J81" s="49">
        <v>417810000</v>
      </c>
      <c r="K81" s="9">
        <v>0</v>
      </c>
      <c r="L81" s="49">
        <v>0</v>
      </c>
      <c r="M81" s="9">
        <f t="shared" si="9"/>
        <v>417810000</v>
      </c>
      <c r="N81" s="9">
        <v>0</v>
      </c>
      <c r="O81" s="27">
        <f t="shared" si="10"/>
        <v>0</v>
      </c>
      <c r="P81" s="9">
        <v>0</v>
      </c>
      <c r="Q81" s="10">
        <v>0</v>
      </c>
    </row>
    <row r="82" spans="1:256" s="6" customFormat="1" ht="24.7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3" t="s">
        <v>48</v>
      </c>
      <c r="G82" s="24" t="s">
        <v>172</v>
      </c>
      <c r="H82" s="7" t="s">
        <v>6</v>
      </c>
      <c r="I82" s="8" t="s">
        <v>7</v>
      </c>
      <c r="J82" s="49">
        <v>5000000</v>
      </c>
      <c r="K82" s="9">
        <v>0</v>
      </c>
      <c r="L82" s="49">
        <v>0</v>
      </c>
      <c r="M82" s="9">
        <f t="shared" si="9"/>
        <v>5000000</v>
      </c>
      <c r="N82" s="9">
        <v>0</v>
      </c>
      <c r="O82" s="27">
        <f t="shared" si="10"/>
        <v>0</v>
      </c>
      <c r="P82" s="9">
        <v>0</v>
      </c>
      <c r="Q82" s="10">
        <v>0</v>
      </c>
    </row>
    <row r="83" spans="1:256" s="6" customFormat="1" ht="41.25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49</v>
      </c>
      <c r="G83" s="24" t="s">
        <v>167</v>
      </c>
      <c r="H83" s="7" t="s">
        <v>6</v>
      </c>
      <c r="I83" s="8" t="s">
        <v>7</v>
      </c>
      <c r="J83" s="49">
        <v>45000000</v>
      </c>
      <c r="K83" s="9">
        <v>0</v>
      </c>
      <c r="L83" s="49">
        <v>0</v>
      </c>
      <c r="M83" s="9">
        <f t="shared" si="9"/>
        <v>45000000</v>
      </c>
      <c r="N83" s="9">
        <v>0</v>
      </c>
      <c r="O83" s="27">
        <f t="shared" si="10"/>
        <v>0</v>
      </c>
      <c r="P83" s="9">
        <v>0</v>
      </c>
      <c r="Q83" s="10">
        <v>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49</v>
      </c>
      <c r="F84" s="7" t="s">
        <v>42</v>
      </c>
      <c r="G84" s="24" t="s">
        <v>168</v>
      </c>
      <c r="H84" s="7" t="s">
        <v>6</v>
      </c>
      <c r="I84" s="8" t="s">
        <v>7</v>
      </c>
      <c r="J84" s="49">
        <v>254042518</v>
      </c>
      <c r="K84" s="9">
        <v>0</v>
      </c>
      <c r="L84" s="49">
        <v>0</v>
      </c>
      <c r="M84" s="9">
        <f t="shared" si="9"/>
        <v>254042518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49</v>
      </c>
      <c r="F85" s="7" t="s">
        <v>43</v>
      </c>
      <c r="G85" s="24" t="s">
        <v>169</v>
      </c>
      <c r="H85" s="7" t="s">
        <v>6</v>
      </c>
      <c r="I85" s="8" t="s">
        <v>7</v>
      </c>
      <c r="J85" s="49">
        <v>594604698</v>
      </c>
      <c r="K85" s="9">
        <v>0</v>
      </c>
      <c r="L85" s="49">
        <v>236601638</v>
      </c>
      <c r="M85" s="9">
        <f t="shared" si="9"/>
        <v>358003060</v>
      </c>
      <c r="N85" s="9">
        <v>236601638</v>
      </c>
      <c r="O85" s="27">
        <f t="shared" si="10"/>
        <v>0.39791417524252393</v>
      </c>
      <c r="P85" s="9">
        <v>31730244</v>
      </c>
      <c r="Q85" s="10">
        <v>31421202</v>
      </c>
    </row>
    <row r="86" spans="1:256" s="6" customFormat="1" ht="16.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3" t="s">
        <v>46</v>
      </c>
      <c r="G86" s="24" t="s">
        <v>170</v>
      </c>
      <c r="H86" s="7" t="s">
        <v>6</v>
      </c>
      <c r="I86" s="8" t="s">
        <v>7</v>
      </c>
      <c r="J86" s="49">
        <v>518220000</v>
      </c>
      <c r="K86" s="9">
        <v>0</v>
      </c>
      <c r="L86" s="49">
        <v>0</v>
      </c>
      <c r="M86" s="9">
        <f t="shared" si="9"/>
        <v>518220000</v>
      </c>
      <c r="N86" s="9">
        <v>0</v>
      </c>
      <c r="O86" s="27">
        <f t="shared" si="10"/>
        <v>0</v>
      </c>
      <c r="P86" s="9">
        <v>0</v>
      </c>
      <c r="Q86" s="10">
        <v>0</v>
      </c>
      <c r="S86" s="6">
        <v>408287880</v>
      </c>
      <c r="T86" s="6">
        <v>408287880</v>
      </c>
      <c r="U86" s="6">
        <v>408287880</v>
      </c>
      <c r="V86" s="6">
        <v>408287880</v>
      </c>
      <c r="W86" s="6">
        <v>408287880</v>
      </c>
      <c r="X86" s="6">
        <v>408287880</v>
      </c>
      <c r="Y86" s="6">
        <v>408287880</v>
      </c>
      <c r="Z86" s="6">
        <v>408287880</v>
      </c>
      <c r="AA86" s="6">
        <v>408287880</v>
      </c>
      <c r="AB86" s="6">
        <v>408287880</v>
      </c>
      <c r="AC86" s="6">
        <v>408287880</v>
      </c>
      <c r="AD86" s="6">
        <v>408287880</v>
      </c>
      <c r="AE86" s="6">
        <v>408287880</v>
      </c>
      <c r="AF86" s="6">
        <v>408287880</v>
      </c>
      <c r="AG86" s="6">
        <v>408287880</v>
      </c>
      <c r="AH86" s="6">
        <v>408287880</v>
      </c>
      <c r="AI86" s="6">
        <v>408287880</v>
      </c>
      <c r="AJ86" s="6">
        <v>408287880</v>
      </c>
      <c r="AK86" s="6">
        <v>408287880</v>
      </c>
      <c r="AL86" s="6">
        <v>408287880</v>
      </c>
      <c r="AM86" s="6">
        <v>408287880</v>
      </c>
      <c r="AN86" s="6">
        <v>408287880</v>
      </c>
      <c r="AO86" s="6">
        <v>408287880</v>
      </c>
      <c r="AP86" s="6">
        <v>408287880</v>
      </c>
      <c r="AQ86" s="6">
        <v>408287880</v>
      </c>
      <c r="AR86" s="6">
        <v>408287880</v>
      </c>
      <c r="AS86" s="6">
        <v>408287880</v>
      </c>
      <c r="AT86" s="6">
        <v>408287880</v>
      </c>
      <c r="AU86" s="6">
        <v>408287880</v>
      </c>
      <c r="AV86" s="6">
        <v>408287880</v>
      </c>
      <c r="AW86" s="6">
        <v>408287880</v>
      </c>
      <c r="AX86" s="6">
        <v>408287880</v>
      </c>
      <c r="AY86" s="6">
        <v>408287880</v>
      </c>
      <c r="AZ86" s="6">
        <v>408287880</v>
      </c>
      <c r="BA86" s="6">
        <v>408287880</v>
      </c>
      <c r="BB86" s="6">
        <v>408287880</v>
      </c>
      <c r="BC86" s="6">
        <v>408287880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</row>
    <row r="87" spans="1:256" s="6" customFormat="1" ht="16.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50</v>
      </c>
      <c r="F87" s="7"/>
      <c r="G87" s="24" t="s">
        <v>79</v>
      </c>
      <c r="H87" s="7" t="s">
        <v>6</v>
      </c>
      <c r="I87" s="8" t="s">
        <v>7</v>
      </c>
      <c r="J87" s="49">
        <v>1554800000</v>
      </c>
      <c r="K87" s="9">
        <v>0</v>
      </c>
      <c r="L87" s="49">
        <v>604800000</v>
      </c>
      <c r="M87" s="9">
        <f t="shared" si="9"/>
        <v>950000000</v>
      </c>
      <c r="N87" s="9">
        <v>46557093</v>
      </c>
      <c r="O87" s="27">
        <f t="shared" si="10"/>
        <v>2.994410406483149E-2</v>
      </c>
      <c r="P87" s="9">
        <v>45272947</v>
      </c>
      <c r="Q87" s="10">
        <v>34733062</v>
      </c>
    </row>
    <row r="88" spans="1:256" ht="16.5" customHeight="1" x14ac:dyDescent="0.25">
      <c r="A88" s="90" t="s">
        <v>4</v>
      </c>
      <c r="B88" s="91" t="s">
        <v>53</v>
      </c>
      <c r="C88" s="91"/>
      <c r="D88" s="91"/>
      <c r="E88" s="91"/>
      <c r="F88" s="91"/>
      <c r="G88" s="91" t="s">
        <v>84</v>
      </c>
      <c r="H88" s="91" t="s">
        <v>6</v>
      </c>
      <c r="I88" s="91" t="s">
        <v>7</v>
      </c>
      <c r="J88" s="72">
        <f>J45+J36</f>
        <v>36175100000</v>
      </c>
      <c r="K88" s="72">
        <f>K45+K36</f>
        <v>0</v>
      </c>
      <c r="L88" s="72">
        <f>L45+L36</f>
        <v>18436846394.860001</v>
      </c>
      <c r="M88" s="72">
        <f>M45+M36</f>
        <v>17738253605.139999</v>
      </c>
      <c r="N88" s="72">
        <f>N45+N36</f>
        <v>17601732761.860001</v>
      </c>
      <c r="O88" s="84">
        <f>IF(N88&gt;1,N88/(J88-K88),0)</f>
        <v>0.48657039681604197</v>
      </c>
      <c r="P88" s="72">
        <f>P45+P36</f>
        <v>1324968871</v>
      </c>
      <c r="Q88" s="81">
        <f>Q45+Q36</f>
        <v>1313589444</v>
      </c>
      <c r="R88" s="35"/>
    </row>
    <row r="89" spans="1:256" ht="16.5" customHeight="1" x14ac:dyDescent="0.25">
      <c r="A89" s="90" t="s">
        <v>4</v>
      </c>
      <c r="B89" s="91" t="s">
        <v>53</v>
      </c>
      <c r="C89" s="91"/>
      <c r="D89" s="91"/>
      <c r="E89" s="91"/>
      <c r="F89" s="91"/>
      <c r="G89" s="91" t="s">
        <v>84</v>
      </c>
      <c r="H89" s="91" t="s">
        <v>9</v>
      </c>
      <c r="I89" s="91">
        <v>20</v>
      </c>
      <c r="J89" s="72">
        <f t="shared" ref="J89:N90" si="11">J46</f>
        <v>673100000</v>
      </c>
      <c r="K89" s="72">
        <f t="shared" si="11"/>
        <v>0</v>
      </c>
      <c r="L89" s="72">
        <f t="shared" si="11"/>
        <v>0</v>
      </c>
      <c r="M89" s="72">
        <f t="shared" si="11"/>
        <v>673100000</v>
      </c>
      <c r="N89" s="72">
        <f t="shared" si="11"/>
        <v>0</v>
      </c>
      <c r="O89" s="84">
        <f>IF(N89&gt;1,N89/(J89-K89),0)</f>
        <v>0</v>
      </c>
      <c r="P89" s="72">
        <f>P46</f>
        <v>0</v>
      </c>
      <c r="Q89" s="81">
        <f>Q46</f>
        <v>0</v>
      </c>
      <c r="R89" s="35"/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9</v>
      </c>
      <c r="I90" s="91">
        <v>21</v>
      </c>
      <c r="J90" s="72">
        <f t="shared" si="11"/>
        <v>722600000</v>
      </c>
      <c r="K90" s="72">
        <f t="shared" si="11"/>
        <v>0</v>
      </c>
      <c r="L90" s="72">
        <f t="shared" si="11"/>
        <v>193541678</v>
      </c>
      <c r="M90" s="72">
        <f t="shared" si="11"/>
        <v>529058322</v>
      </c>
      <c r="N90" s="72">
        <f t="shared" si="11"/>
        <v>193541678</v>
      </c>
      <c r="O90" s="84">
        <f>IF(N90&gt;1,N90/(J90-K90),0)</f>
        <v>0.26784068364240243</v>
      </c>
      <c r="P90" s="72">
        <f>P47</f>
        <v>193541678</v>
      </c>
      <c r="Q90" s="81">
        <f>Q47</f>
        <v>193535898</v>
      </c>
      <c r="R90" s="35"/>
    </row>
    <row r="91" spans="1:256" ht="15.75" customHeight="1" thickBot="1" x14ac:dyDescent="0.3">
      <c r="A91" s="101" t="s">
        <v>87</v>
      </c>
      <c r="B91" s="102"/>
      <c r="C91" s="102"/>
      <c r="D91" s="102"/>
      <c r="E91" s="102"/>
      <c r="F91" s="102"/>
      <c r="G91" s="102"/>
      <c r="H91" s="102"/>
      <c r="I91" s="103"/>
      <c r="J91" s="85">
        <f>SUM(J88:J90)</f>
        <v>37570800000</v>
      </c>
      <c r="K91" s="85">
        <f>SUM(K88:K90)</f>
        <v>0</v>
      </c>
      <c r="L91" s="85">
        <f>SUM(L88:L90)</f>
        <v>18630388072.860001</v>
      </c>
      <c r="M91" s="85">
        <f>SUM(M88:M90)</f>
        <v>18940411927.139999</v>
      </c>
      <c r="N91" s="85">
        <f>SUM(N88:N90)</f>
        <v>17795274439.860001</v>
      </c>
      <c r="O91" s="84">
        <f>IF(N91&gt;1,N91/(J91-K91),0)</f>
        <v>0.47364640731259383</v>
      </c>
      <c r="P91" s="85">
        <f>SUM(P88:P90)</f>
        <v>1518510549</v>
      </c>
      <c r="Q91" s="86">
        <f>SUM(Q88:Q90)</f>
        <v>1507125342</v>
      </c>
    </row>
    <row r="92" spans="1:256" ht="15.75" customHeight="1" thickBot="1" x14ac:dyDescent="0.3">
      <c r="A92" s="104" t="s">
        <v>94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6"/>
    </row>
    <row r="93" spans="1:256" s="52" customFormat="1" ht="24.75" customHeight="1" x14ac:dyDescent="0.25">
      <c r="A93" s="11" t="s">
        <v>4</v>
      </c>
      <c r="B93" s="12" t="s">
        <v>54</v>
      </c>
      <c r="C93" s="12" t="s">
        <v>54</v>
      </c>
      <c r="D93" s="12"/>
      <c r="E93" s="12"/>
      <c r="F93" s="12"/>
      <c r="G93" s="13" t="s">
        <v>132</v>
      </c>
      <c r="H93" s="12" t="s">
        <v>6</v>
      </c>
      <c r="I93" s="14">
        <v>10</v>
      </c>
      <c r="J93" s="15">
        <f t="shared" ref="J93:N94" si="12">J94</f>
        <v>13494700000</v>
      </c>
      <c r="K93" s="15">
        <f t="shared" si="12"/>
        <v>13494700000</v>
      </c>
      <c r="L93" s="15">
        <f t="shared" si="12"/>
        <v>0</v>
      </c>
      <c r="M93" s="15">
        <f t="shared" si="12"/>
        <v>0</v>
      </c>
      <c r="N93" s="15">
        <f t="shared" si="12"/>
        <v>0</v>
      </c>
      <c r="O93" s="56">
        <f t="shared" ref="O93:O105" si="13">IF(N93&gt;1,N93/(J93-K93),0)</f>
        <v>0</v>
      </c>
      <c r="P93" s="15">
        <f>P94</f>
        <v>13494700000</v>
      </c>
      <c r="Q93" s="23">
        <f>Q94</f>
        <v>13494700000</v>
      </c>
    </row>
    <row r="94" spans="1:256" s="52" customFormat="1" ht="24.75" customHeight="1" x14ac:dyDescent="0.25">
      <c r="A94" s="11" t="s">
        <v>4</v>
      </c>
      <c r="B94" s="12" t="s">
        <v>54</v>
      </c>
      <c r="C94" s="12" t="s">
        <v>54</v>
      </c>
      <c r="D94" s="12" t="s">
        <v>37</v>
      </c>
      <c r="E94" s="12"/>
      <c r="F94" s="12"/>
      <c r="G94" s="13" t="s">
        <v>96</v>
      </c>
      <c r="H94" s="12" t="s">
        <v>6</v>
      </c>
      <c r="I94" s="14">
        <v>10</v>
      </c>
      <c r="J94" s="15">
        <f t="shared" si="12"/>
        <v>13494700000</v>
      </c>
      <c r="K94" s="15">
        <f t="shared" si="12"/>
        <v>13494700000</v>
      </c>
      <c r="L94" s="15">
        <f t="shared" si="12"/>
        <v>0</v>
      </c>
      <c r="M94" s="15">
        <f t="shared" si="12"/>
        <v>0</v>
      </c>
      <c r="N94" s="15">
        <f t="shared" si="12"/>
        <v>0</v>
      </c>
      <c r="O94" s="56">
        <f t="shared" si="13"/>
        <v>0</v>
      </c>
      <c r="P94" s="15">
        <v>13494700000</v>
      </c>
      <c r="Q94" s="23">
        <v>13494700000</v>
      </c>
    </row>
    <row r="95" spans="1:256" s="52" customFormat="1" ht="24.75" customHeight="1" x14ac:dyDescent="0.25">
      <c r="A95" s="25" t="s">
        <v>4</v>
      </c>
      <c r="B95" s="7" t="s">
        <v>54</v>
      </c>
      <c r="C95" s="7" t="s">
        <v>54</v>
      </c>
      <c r="D95" s="7" t="s">
        <v>37</v>
      </c>
      <c r="E95" s="7">
        <v>999</v>
      </c>
      <c r="F95" s="7"/>
      <c r="G95" s="24" t="s">
        <v>192</v>
      </c>
      <c r="H95" s="7" t="s">
        <v>6</v>
      </c>
      <c r="I95" s="8">
        <v>10</v>
      </c>
      <c r="J95" s="9">
        <v>13494700000</v>
      </c>
      <c r="K95" s="9">
        <v>13494700000</v>
      </c>
      <c r="L95" s="9">
        <v>0</v>
      </c>
      <c r="M95" s="9">
        <v>0</v>
      </c>
      <c r="N95" s="9">
        <v>0</v>
      </c>
      <c r="O95" s="56">
        <f t="shared" si="13"/>
        <v>0</v>
      </c>
      <c r="P95" s="9">
        <v>0</v>
      </c>
      <c r="Q95" s="10"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76</v>
      </c>
      <c r="D96" s="12"/>
      <c r="E96" s="12"/>
      <c r="F96" s="12"/>
      <c r="G96" s="13" t="s">
        <v>178</v>
      </c>
      <c r="H96" s="12" t="s">
        <v>6</v>
      </c>
      <c r="I96" s="14">
        <v>10</v>
      </c>
      <c r="J96" s="15">
        <v>893000000</v>
      </c>
      <c r="K96" s="15">
        <v>0</v>
      </c>
      <c r="L96" s="15">
        <v>169264399</v>
      </c>
      <c r="M96" s="15">
        <v>723735601</v>
      </c>
      <c r="N96" s="15">
        <v>169264399</v>
      </c>
      <c r="O96" s="56">
        <f t="shared" si="13"/>
        <v>0.18954579955207168</v>
      </c>
      <c r="P96" s="15">
        <v>169264399</v>
      </c>
      <c r="Q96" s="23">
        <v>169264399</v>
      </c>
    </row>
    <row r="97" spans="1:19" s="52" customFormat="1" ht="24.75" customHeight="1" x14ac:dyDescent="0.25">
      <c r="A97" s="11" t="s">
        <v>4</v>
      </c>
      <c r="B97" s="12" t="s">
        <v>54</v>
      </c>
      <c r="C97" s="12" t="s">
        <v>76</v>
      </c>
      <c r="D97" s="12" t="s">
        <v>53</v>
      </c>
      <c r="E97" s="12"/>
      <c r="F97" s="12"/>
      <c r="G97" s="13" t="s">
        <v>133</v>
      </c>
      <c r="H97" s="12" t="s">
        <v>6</v>
      </c>
      <c r="I97" s="14">
        <v>10</v>
      </c>
      <c r="J97" s="26">
        <f>J98</f>
        <v>893000000</v>
      </c>
      <c r="K97" s="26"/>
      <c r="L97" s="26">
        <f>L98</f>
        <v>169264399</v>
      </c>
      <c r="M97" s="15">
        <f>M98</f>
        <v>723735601</v>
      </c>
      <c r="N97" s="15">
        <f>N98</f>
        <v>169264399</v>
      </c>
      <c r="O97" s="56">
        <f t="shared" si="13"/>
        <v>0.18954579955207168</v>
      </c>
      <c r="P97" s="15">
        <f>P98</f>
        <v>169264399</v>
      </c>
      <c r="Q97" s="23">
        <f>Q98</f>
        <v>169264399</v>
      </c>
    </row>
    <row r="98" spans="1:19" s="6" customFormat="1" ht="16.5" customHeight="1" x14ac:dyDescent="0.25">
      <c r="A98" s="11" t="s">
        <v>4</v>
      </c>
      <c r="B98" s="12" t="s">
        <v>54</v>
      </c>
      <c r="C98" s="12" t="s">
        <v>76</v>
      </c>
      <c r="D98" s="12" t="s">
        <v>53</v>
      </c>
      <c r="E98" s="12" t="s">
        <v>77</v>
      </c>
      <c r="F98" s="12"/>
      <c r="G98" s="13" t="s">
        <v>88</v>
      </c>
      <c r="H98" s="12" t="s">
        <v>6</v>
      </c>
      <c r="I98" s="14">
        <v>10</v>
      </c>
      <c r="J98" s="26">
        <f>J99+J100</f>
        <v>893000000</v>
      </c>
      <c r="K98" s="26">
        <f>K99+K100</f>
        <v>0</v>
      </c>
      <c r="L98" s="26">
        <f>L99+L100</f>
        <v>169264399</v>
      </c>
      <c r="M98" s="15">
        <f>M99+M100</f>
        <v>723735601</v>
      </c>
      <c r="N98" s="26">
        <f>N99+N100</f>
        <v>169264399</v>
      </c>
      <c r="O98" s="28">
        <f t="shared" si="13"/>
        <v>0.18954579955207168</v>
      </c>
      <c r="P98" s="15">
        <f>P99+P100</f>
        <v>169264399</v>
      </c>
      <c r="Q98" s="23">
        <f>Q99+Q100</f>
        <v>169264399</v>
      </c>
    </row>
    <row r="99" spans="1:19" s="6" customFormat="1" ht="16.5" customHeight="1" x14ac:dyDescent="0.25">
      <c r="A99" s="25" t="s">
        <v>4</v>
      </c>
      <c r="B99" s="7" t="s">
        <v>54</v>
      </c>
      <c r="C99" s="7" t="s">
        <v>76</v>
      </c>
      <c r="D99" s="7" t="s">
        <v>53</v>
      </c>
      <c r="E99" s="7" t="s">
        <v>77</v>
      </c>
      <c r="F99" s="7" t="s">
        <v>38</v>
      </c>
      <c r="G99" s="24" t="s">
        <v>80</v>
      </c>
      <c r="H99" s="7" t="s">
        <v>6</v>
      </c>
      <c r="I99" s="7" t="s">
        <v>7</v>
      </c>
      <c r="J99" s="30">
        <v>554843065</v>
      </c>
      <c r="K99" s="9"/>
      <c r="L99" s="30">
        <v>109335074</v>
      </c>
      <c r="M99" s="9">
        <f>+J99-L99-K99</f>
        <v>445507991</v>
      </c>
      <c r="N99" s="30">
        <v>109335074</v>
      </c>
      <c r="O99" s="27">
        <f t="shared" si="13"/>
        <v>0.19705585398278341</v>
      </c>
      <c r="P99" s="30">
        <v>109335074</v>
      </c>
      <c r="Q99" s="58">
        <v>109335074</v>
      </c>
    </row>
    <row r="100" spans="1:19" s="52" customFormat="1" ht="16.5" customHeight="1" x14ac:dyDescent="0.25">
      <c r="A100" s="25" t="s">
        <v>4</v>
      </c>
      <c r="B100" s="7" t="s">
        <v>54</v>
      </c>
      <c r="C100" s="7" t="s">
        <v>76</v>
      </c>
      <c r="D100" s="7" t="s">
        <v>53</v>
      </c>
      <c r="E100" s="7" t="s">
        <v>77</v>
      </c>
      <c r="F100" s="7" t="s">
        <v>40</v>
      </c>
      <c r="G100" s="24" t="s">
        <v>81</v>
      </c>
      <c r="H100" s="7" t="s">
        <v>6</v>
      </c>
      <c r="I100" s="7" t="s">
        <v>7</v>
      </c>
      <c r="J100" s="30">
        <v>338156935</v>
      </c>
      <c r="K100" s="9">
        <v>0</v>
      </c>
      <c r="L100" s="30">
        <v>59929325</v>
      </c>
      <c r="M100" s="9">
        <f>+J100-L100-K100</f>
        <v>278227610</v>
      </c>
      <c r="N100" s="30">
        <v>59929325</v>
      </c>
      <c r="O100" s="27">
        <f t="shared" si="13"/>
        <v>0.17722340959826832</v>
      </c>
      <c r="P100" s="30">
        <v>59929325</v>
      </c>
      <c r="Q100" s="58">
        <v>59929325</v>
      </c>
    </row>
    <row r="101" spans="1:19" s="6" customFormat="1" ht="16.5" customHeight="1" x14ac:dyDescent="0.25">
      <c r="A101" s="11" t="s">
        <v>4</v>
      </c>
      <c r="B101" s="12" t="s">
        <v>54</v>
      </c>
      <c r="C101" s="12" t="s">
        <v>7</v>
      </c>
      <c r="D101" s="12"/>
      <c r="E101" s="12"/>
      <c r="F101" s="12"/>
      <c r="G101" s="13" t="s">
        <v>93</v>
      </c>
      <c r="H101" s="12" t="s">
        <v>6</v>
      </c>
      <c r="I101" s="12">
        <v>10</v>
      </c>
      <c r="J101" s="26">
        <f t="shared" ref="J101:N102" si="14">J102</f>
        <v>1378000000</v>
      </c>
      <c r="K101" s="15">
        <f t="shared" si="14"/>
        <v>0</v>
      </c>
      <c r="L101" s="26">
        <f t="shared" si="14"/>
        <v>0</v>
      </c>
      <c r="M101" s="15">
        <f t="shared" si="14"/>
        <v>1378000000</v>
      </c>
      <c r="N101" s="26">
        <f t="shared" si="14"/>
        <v>0</v>
      </c>
      <c r="O101" s="28">
        <f t="shared" si="13"/>
        <v>0</v>
      </c>
      <c r="P101" s="26">
        <f>P102</f>
        <v>0</v>
      </c>
      <c r="Q101" s="37">
        <f>Q102</f>
        <v>0</v>
      </c>
    </row>
    <row r="102" spans="1:19" s="6" customFormat="1" ht="16.5" customHeight="1" x14ac:dyDescent="0.25">
      <c r="A102" s="11" t="s">
        <v>4</v>
      </c>
      <c r="B102" s="12" t="s">
        <v>54</v>
      </c>
      <c r="C102" s="12" t="s">
        <v>7</v>
      </c>
      <c r="D102" s="12" t="s">
        <v>37</v>
      </c>
      <c r="E102" s="12" t="s">
        <v>38</v>
      </c>
      <c r="F102" s="12"/>
      <c r="G102" s="13" t="s">
        <v>89</v>
      </c>
      <c r="H102" s="12" t="s">
        <v>6</v>
      </c>
      <c r="I102" s="12">
        <v>10</v>
      </c>
      <c r="J102" s="26">
        <f t="shared" si="14"/>
        <v>1378000000</v>
      </c>
      <c r="K102" s="15">
        <f t="shared" si="14"/>
        <v>0</v>
      </c>
      <c r="L102" s="26">
        <f t="shared" si="14"/>
        <v>0</v>
      </c>
      <c r="M102" s="15">
        <f t="shared" si="14"/>
        <v>1378000000</v>
      </c>
      <c r="N102" s="26">
        <f t="shared" si="14"/>
        <v>0</v>
      </c>
      <c r="O102" s="28">
        <f t="shared" si="13"/>
        <v>0</v>
      </c>
      <c r="P102" s="26">
        <f>P103</f>
        <v>0</v>
      </c>
      <c r="Q102" s="37">
        <f>Q103</f>
        <v>0</v>
      </c>
    </row>
    <row r="103" spans="1:19" s="6" customFormat="1" ht="16.5" customHeight="1" x14ac:dyDescent="0.25">
      <c r="A103" s="11"/>
      <c r="B103" s="12"/>
      <c r="C103" s="7" t="s">
        <v>7</v>
      </c>
      <c r="D103" s="7" t="s">
        <v>37</v>
      </c>
      <c r="E103" s="7" t="s">
        <v>38</v>
      </c>
      <c r="F103" s="7"/>
      <c r="G103" s="24" t="s">
        <v>89</v>
      </c>
      <c r="H103" s="7" t="s">
        <v>6</v>
      </c>
      <c r="I103" s="7">
        <v>10</v>
      </c>
      <c r="J103" s="30">
        <v>1378000000</v>
      </c>
      <c r="K103" s="9">
        <v>0</v>
      </c>
      <c r="L103" s="30">
        <v>0</v>
      </c>
      <c r="M103" s="9">
        <f>+J103-L103-K103</f>
        <v>1378000000</v>
      </c>
      <c r="N103" s="30">
        <v>0</v>
      </c>
      <c r="O103" s="27">
        <f t="shared" si="13"/>
        <v>0</v>
      </c>
      <c r="P103" s="30">
        <v>0</v>
      </c>
      <c r="Q103" s="58">
        <v>0</v>
      </c>
    </row>
    <row r="104" spans="1:19" s="62" customFormat="1" ht="16.5" customHeight="1" x14ac:dyDescent="0.25">
      <c r="A104" s="90" t="s">
        <v>4</v>
      </c>
      <c r="B104" s="91" t="s">
        <v>54</v>
      </c>
      <c r="C104" s="91"/>
      <c r="D104" s="91"/>
      <c r="E104" s="91"/>
      <c r="F104" s="91"/>
      <c r="G104" s="92" t="s">
        <v>18</v>
      </c>
      <c r="H104" s="91" t="s">
        <v>6</v>
      </c>
      <c r="I104" s="93" t="s">
        <v>7</v>
      </c>
      <c r="J104" s="72">
        <f>J101+J96+J93</f>
        <v>15765700000</v>
      </c>
      <c r="K104" s="72">
        <f>K101+K96+K93</f>
        <v>13494700000</v>
      </c>
      <c r="L104" s="72">
        <f>L101+L96+L93</f>
        <v>169264399</v>
      </c>
      <c r="M104" s="72">
        <f>M101+M96+M93</f>
        <v>2101735601</v>
      </c>
      <c r="N104" s="72">
        <v>169264399</v>
      </c>
      <c r="O104" s="84">
        <f t="shared" si="13"/>
        <v>7.4532980625275205E-2</v>
      </c>
      <c r="P104" s="72">
        <v>169264399</v>
      </c>
      <c r="Q104" s="81">
        <v>169264399</v>
      </c>
      <c r="R104" s="61"/>
      <c r="S104" s="61"/>
    </row>
    <row r="105" spans="1:19" s="6" customFormat="1" ht="16.5" customHeight="1" thickBot="1" x14ac:dyDescent="0.3">
      <c r="A105" s="101" t="s">
        <v>29</v>
      </c>
      <c r="B105" s="102"/>
      <c r="C105" s="102"/>
      <c r="D105" s="102"/>
      <c r="E105" s="102"/>
      <c r="F105" s="102"/>
      <c r="G105" s="102"/>
      <c r="H105" s="102"/>
      <c r="I105" s="103"/>
      <c r="J105" s="85">
        <f>J104</f>
        <v>15765700000</v>
      </c>
      <c r="K105" s="85">
        <f>K104</f>
        <v>13494700000</v>
      </c>
      <c r="L105" s="85">
        <f>L104</f>
        <v>169264399</v>
      </c>
      <c r="M105" s="85">
        <f>M104</f>
        <v>2101735601</v>
      </c>
      <c r="N105" s="85">
        <f>N104</f>
        <v>169264399</v>
      </c>
      <c r="O105" s="84">
        <f t="shared" si="13"/>
        <v>7.4532980625275205E-2</v>
      </c>
      <c r="P105" s="85">
        <f>P104</f>
        <v>169264399</v>
      </c>
      <c r="Q105" s="86">
        <f>Q104</f>
        <v>169264399</v>
      </c>
    </row>
    <row r="106" spans="1:19" s="52" customFormat="1" ht="16.5" customHeight="1" thickBot="1" x14ac:dyDescent="0.3">
      <c r="A106" s="104" t="s">
        <v>130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6"/>
    </row>
    <row r="107" spans="1:19" s="52" customFormat="1" ht="16.5" customHeight="1" x14ac:dyDescent="0.25">
      <c r="A107" s="11" t="s">
        <v>4</v>
      </c>
      <c r="B107" s="12" t="s">
        <v>78</v>
      </c>
      <c r="C107" s="12"/>
      <c r="D107" s="12"/>
      <c r="E107" s="12"/>
      <c r="F107" s="12"/>
      <c r="G107" s="13" t="s">
        <v>92</v>
      </c>
      <c r="H107" s="12" t="s">
        <v>6</v>
      </c>
      <c r="I107" s="12" t="s">
        <v>7</v>
      </c>
      <c r="J107" s="26">
        <f>J109</f>
        <v>516800000</v>
      </c>
      <c r="K107" s="26">
        <f>K109+K113</f>
        <v>0</v>
      </c>
      <c r="L107" s="26">
        <f>L109</f>
        <v>57954013</v>
      </c>
      <c r="M107" s="15">
        <f>M109</f>
        <v>458845987</v>
      </c>
      <c r="N107" s="26">
        <f>N109</f>
        <v>57954013</v>
      </c>
      <c r="O107" s="28">
        <f t="shared" ref="O107:O122" si="15">IF(N107&gt;1,N107/(J107-K107),0)</f>
        <v>0.11214011803405573</v>
      </c>
      <c r="P107" s="26">
        <f>P109</f>
        <v>57954008</v>
      </c>
      <c r="Q107" s="37">
        <f>Q109</f>
        <v>52912908</v>
      </c>
    </row>
    <row r="108" spans="1:19" s="52" customFormat="1" ht="16.5" customHeight="1" x14ac:dyDescent="0.25">
      <c r="A108" s="11" t="s">
        <v>4</v>
      </c>
      <c r="B108" s="12" t="s">
        <v>78</v>
      </c>
      <c r="C108" s="12"/>
      <c r="D108" s="12"/>
      <c r="E108" s="12"/>
      <c r="F108" s="12"/>
      <c r="G108" s="13" t="s">
        <v>92</v>
      </c>
      <c r="H108" s="12" t="s">
        <v>6</v>
      </c>
      <c r="I108" s="12">
        <v>11</v>
      </c>
      <c r="J108" s="26">
        <f>J112</f>
        <v>653000000</v>
      </c>
      <c r="K108" s="26">
        <f>K112</f>
        <v>0</v>
      </c>
      <c r="L108" s="26">
        <f>L112</f>
        <v>0</v>
      </c>
      <c r="M108" s="15">
        <f>M112</f>
        <v>653000000</v>
      </c>
      <c r="N108" s="26">
        <f>N112</f>
        <v>0</v>
      </c>
      <c r="O108" s="28">
        <f t="shared" si="15"/>
        <v>0</v>
      </c>
      <c r="P108" s="26">
        <f>P112</f>
        <v>0</v>
      </c>
      <c r="Q108" s="37">
        <f>Q112</f>
        <v>0</v>
      </c>
    </row>
    <row r="109" spans="1:19" s="6" customFormat="1" ht="16.5" customHeight="1" x14ac:dyDescent="0.25">
      <c r="A109" s="11" t="s">
        <v>4</v>
      </c>
      <c r="B109" s="12" t="s">
        <v>78</v>
      </c>
      <c r="C109" s="12" t="s">
        <v>37</v>
      </c>
      <c r="D109" s="12"/>
      <c r="E109" s="12"/>
      <c r="F109" s="12"/>
      <c r="G109" s="13" t="s">
        <v>90</v>
      </c>
      <c r="H109" s="12" t="s">
        <v>6</v>
      </c>
      <c r="I109" s="12" t="s">
        <v>7</v>
      </c>
      <c r="J109" s="26">
        <f>J110+J111</f>
        <v>516800000</v>
      </c>
      <c r="K109" s="26">
        <f>K110+K111</f>
        <v>0</v>
      </c>
      <c r="L109" s="26">
        <f>L110+L111</f>
        <v>57954013</v>
      </c>
      <c r="M109" s="26">
        <f>J109-L109-K109</f>
        <v>458845987</v>
      </c>
      <c r="N109" s="26">
        <f>N110+N111</f>
        <v>57954013</v>
      </c>
      <c r="O109" s="28">
        <f t="shared" si="15"/>
        <v>0.11214011803405573</v>
      </c>
      <c r="P109" s="26">
        <f>P110+P111</f>
        <v>57954008</v>
      </c>
      <c r="Q109" s="37">
        <f>Q110+Q111</f>
        <v>52912908</v>
      </c>
    </row>
    <row r="110" spans="1:19" s="6" customFormat="1" ht="16.5" customHeight="1" x14ac:dyDescent="0.25">
      <c r="A110" s="11" t="s">
        <v>4</v>
      </c>
      <c r="B110" s="7" t="s">
        <v>78</v>
      </c>
      <c r="C110" s="7" t="s">
        <v>37</v>
      </c>
      <c r="D110" s="7" t="s">
        <v>53</v>
      </c>
      <c r="E110" s="7" t="s">
        <v>38</v>
      </c>
      <c r="F110" s="7"/>
      <c r="G110" s="24" t="s">
        <v>82</v>
      </c>
      <c r="H110" s="7" t="s">
        <v>6</v>
      </c>
      <c r="I110" s="7" t="s">
        <v>7</v>
      </c>
      <c r="J110" s="30">
        <v>506730000</v>
      </c>
      <c r="K110" s="15">
        <v>0</v>
      </c>
      <c r="L110" s="30">
        <v>57954013</v>
      </c>
      <c r="M110" s="9">
        <f>+J110-L110-K110</f>
        <v>448775987</v>
      </c>
      <c r="N110" s="30">
        <v>57954013</v>
      </c>
      <c r="O110" s="28">
        <f t="shared" si="15"/>
        <v>0.11436862431669725</v>
      </c>
      <c r="P110" s="30">
        <v>57954008</v>
      </c>
      <c r="Q110" s="58">
        <v>52912908</v>
      </c>
    </row>
    <row r="111" spans="1:19" s="52" customFormat="1" ht="16.5" customHeight="1" x14ac:dyDescent="0.25">
      <c r="A111" s="11" t="s">
        <v>4</v>
      </c>
      <c r="B111" s="7" t="s">
        <v>78</v>
      </c>
      <c r="C111" s="7" t="s">
        <v>37</v>
      </c>
      <c r="D111" s="7" t="s">
        <v>53</v>
      </c>
      <c r="E111" s="7" t="s">
        <v>46</v>
      </c>
      <c r="F111" s="7"/>
      <c r="G111" s="24" t="s">
        <v>83</v>
      </c>
      <c r="H111" s="7" t="s">
        <v>6</v>
      </c>
      <c r="I111" s="7" t="s">
        <v>7</v>
      </c>
      <c r="J111" s="30">
        <v>10070000</v>
      </c>
      <c r="K111" s="15">
        <v>0</v>
      </c>
      <c r="L111" s="30">
        <v>0</v>
      </c>
      <c r="M111" s="9">
        <f>+J111-L111-K111</f>
        <v>10070000</v>
      </c>
      <c r="N111" s="30">
        <v>0</v>
      </c>
      <c r="O111" s="28">
        <f t="shared" si="15"/>
        <v>0</v>
      </c>
      <c r="P111" s="30">
        <v>0</v>
      </c>
      <c r="Q111" s="58">
        <v>0</v>
      </c>
    </row>
    <row r="112" spans="1:19" s="52" customFormat="1" ht="16.5" customHeight="1" x14ac:dyDescent="0.25">
      <c r="A112" s="11" t="s">
        <v>4</v>
      </c>
      <c r="B112" s="12" t="s">
        <v>78</v>
      </c>
      <c r="C112" s="12" t="s">
        <v>76</v>
      </c>
      <c r="D112" s="12"/>
      <c r="E112" s="12"/>
      <c r="F112" s="12"/>
      <c r="G112" s="13" t="s">
        <v>171</v>
      </c>
      <c r="H112" s="12" t="s">
        <v>6</v>
      </c>
      <c r="I112" s="12">
        <v>11</v>
      </c>
      <c r="J112" s="26">
        <f>J113</f>
        <v>653000000</v>
      </c>
      <c r="K112" s="15">
        <f>K113</f>
        <v>0</v>
      </c>
      <c r="L112" s="26">
        <f t="shared" ref="L112:Q113" si="16">L113</f>
        <v>0</v>
      </c>
      <c r="M112" s="15">
        <f>+J112-L112-K112</f>
        <v>653000000</v>
      </c>
      <c r="N112" s="26">
        <f t="shared" si="16"/>
        <v>0</v>
      </c>
      <c r="O112" s="28">
        <f t="shared" si="15"/>
        <v>0</v>
      </c>
      <c r="P112" s="26">
        <f t="shared" si="16"/>
        <v>0</v>
      </c>
      <c r="Q112" s="37">
        <f t="shared" si="16"/>
        <v>0</v>
      </c>
    </row>
    <row r="113" spans="1:18" s="6" customFormat="1" ht="16.5" customHeight="1" x14ac:dyDescent="0.25">
      <c r="A113" s="11" t="s">
        <v>4</v>
      </c>
      <c r="B113" s="12" t="s">
        <v>78</v>
      </c>
      <c r="C113" s="12" t="s">
        <v>76</v>
      </c>
      <c r="D113" s="79" t="s">
        <v>37</v>
      </c>
      <c r="E113" s="12"/>
      <c r="F113" s="12"/>
      <c r="G113" s="13" t="s">
        <v>91</v>
      </c>
      <c r="H113" s="12" t="s">
        <v>6</v>
      </c>
      <c r="I113" s="12">
        <v>11</v>
      </c>
      <c r="J113" s="26">
        <f>J114</f>
        <v>653000000</v>
      </c>
      <c r="K113" s="15">
        <f>K114</f>
        <v>0</v>
      </c>
      <c r="L113" s="26">
        <f t="shared" si="16"/>
        <v>0</v>
      </c>
      <c r="M113" s="15">
        <f>+J113-L113-K113</f>
        <v>653000000</v>
      </c>
      <c r="N113" s="26">
        <f t="shared" si="16"/>
        <v>0</v>
      </c>
      <c r="O113" s="28">
        <f t="shared" si="15"/>
        <v>0</v>
      </c>
      <c r="P113" s="26">
        <f t="shared" si="16"/>
        <v>0</v>
      </c>
      <c r="Q113" s="37">
        <f t="shared" si="16"/>
        <v>0</v>
      </c>
    </row>
    <row r="114" spans="1:18" ht="18" customHeight="1" x14ac:dyDescent="0.25">
      <c r="A114" s="25" t="s">
        <v>4</v>
      </c>
      <c r="B114" s="7" t="s">
        <v>78</v>
      </c>
      <c r="C114" s="7" t="s">
        <v>76</v>
      </c>
      <c r="D114" s="7" t="s">
        <v>37</v>
      </c>
      <c r="E114" s="7"/>
      <c r="F114" s="7"/>
      <c r="G114" s="24" t="s">
        <v>91</v>
      </c>
      <c r="H114" s="7" t="s">
        <v>6</v>
      </c>
      <c r="I114" s="7">
        <v>11</v>
      </c>
      <c r="J114" s="30">
        <v>653000000</v>
      </c>
      <c r="K114" s="9">
        <v>0</v>
      </c>
      <c r="L114" s="30">
        <v>0</v>
      </c>
      <c r="M114" s="15">
        <f>+J114-L114-K114</f>
        <v>653000000</v>
      </c>
      <c r="N114" s="30">
        <v>0</v>
      </c>
      <c r="O114" s="28">
        <f t="shared" si="15"/>
        <v>0</v>
      </c>
      <c r="P114" s="30">
        <v>0</v>
      </c>
      <c r="Q114" s="58">
        <v>0</v>
      </c>
    </row>
    <row r="115" spans="1:18" ht="21.75" customHeight="1" x14ac:dyDescent="0.25">
      <c r="A115" s="90" t="s">
        <v>4</v>
      </c>
      <c r="B115" s="91" t="s">
        <v>78</v>
      </c>
      <c r="C115" s="91"/>
      <c r="D115" s="91"/>
      <c r="E115" s="91"/>
      <c r="F115" s="91"/>
      <c r="G115" s="92" t="s">
        <v>129</v>
      </c>
      <c r="H115" s="91" t="s">
        <v>6</v>
      </c>
      <c r="I115" s="93" t="s">
        <v>7</v>
      </c>
      <c r="J115" s="72">
        <f>J107</f>
        <v>516800000</v>
      </c>
      <c r="K115" s="72">
        <f>K109</f>
        <v>0</v>
      </c>
      <c r="L115" s="72">
        <f>L109</f>
        <v>57954013</v>
      </c>
      <c r="M115" s="72">
        <f>M109</f>
        <v>458845987</v>
      </c>
      <c r="N115" s="72">
        <f>N109</f>
        <v>57954013</v>
      </c>
      <c r="O115" s="29">
        <f t="shared" si="15"/>
        <v>0.11214011803405573</v>
      </c>
      <c r="P115" s="72">
        <f>P109</f>
        <v>57954008</v>
      </c>
      <c r="Q115" s="81">
        <f>Q109</f>
        <v>52912908</v>
      </c>
    </row>
    <row r="116" spans="1:18" ht="21.75" customHeight="1" x14ac:dyDescent="0.25">
      <c r="A116" s="90" t="s">
        <v>4</v>
      </c>
      <c r="B116" s="91" t="s">
        <v>78</v>
      </c>
      <c r="C116" s="91"/>
      <c r="D116" s="91"/>
      <c r="E116" s="91"/>
      <c r="F116" s="91"/>
      <c r="G116" s="92" t="s">
        <v>129</v>
      </c>
      <c r="H116" s="91" t="s">
        <v>6</v>
      </c>
      <c r="I116" s="93">
        <v>11</v>
      </c>
      <c r="J116" s="72">
        <f>J108</f>
        <v>653000000</v>
      </c>
      <c r="K116" s="72">
        <f>K113</f>
        <v>0</v>
      </c>
      <c r="L116" s="72">
        <f>L108</f>
        <v>0</v>
      </c>
      <c r="M116" s="72">
        <f>M108</f>
        <v>653000000</v>
      </c>
      <c r="N116" s="72">
        <f>N108</f>
        <v>0</v>
      </c>
      <c r="O116" s="29">
        <f t="shared" si="15"/>
        <v>0</v>
      </c>
      <c r="P116" s="72">
        <f>P108</f>
        <v>0</v>
      </c>
      <c r="Q116" s="81">
        <f>Q108</f>
        <v>0</v>
      </c>
    </row>
    <row r="117" spans="1:18" ht="16.5" customHeight="1" x14ac:dyDescent="0.25">
      <c r="A117" s="113" t="s">
        <v>134</v>
      </c>
      <c r="B117" s="114"/>
      <c r="C117" s="114"/>
      <c r="D117" s="114"/>
      <c r="E117" s="114"/>
      <c r="F117" s="114"/>
      <c r="G117" s="114"/>
      <c r="H117" s="114"/>
      <c r="I117" s="115"/>
      <c r="J117" s="85">
        <f>J115+J116</f>
        <v>1169800000</v>
      </c>
      <c r="K117" s="85">
        <f>K115+K116</f>
        <v>0</v>
      </c>
      <c r="L117" s="85">
        <f>L115+L116</f>
        <v>57954013</v>
      </c>
      <c r="M117" s="85">
        <f>M115+M116</f>
        <v>1111845987</v>
      </c>
      <c r="N117" s="85">
        <f>N115+N116</f>
        <v>57954013</v>
      </c>
      <c r="O117" s="29">
        <f t="shared" si="15"/>
        <v>4.9541813130449648E-2</v>
      </c>
      <c r="P117" s="85">
        <f>P115+P116</f>
        <v>57954008</v>
      </c>
      <c r="Q117" s="86">
        <f>Q115+Q116</f>
        <v>52912908</v>
      </c>
    </row>
    <row r="118" spans="1:18" ht="16.5" customHeight="1" x14ac:dyDescent="0.25">
      <c r="A118" s="94" t="s">
        <v>4</v>
      </c>
      <c r="B118" s="95"/>
      <c r="C118" s="95"/>
      <c r="D118" s="95"/>
      <c r="E118" s="95"/>
      <c r="F118" s="95"/>
      <c r="G118" s="96" t="s">
        <v>5</v>
      </c>
      <c r="H118" s="95" t="s">
        <v>6</v>
      </c>
      <c r="I118" s="97">
        <v>10</v>
      </c>
      <c r="J118" s="80">
        <f>+J115+J88+J33+J104</f>
        <v>275435700000</v>
      </c>
      <c r="K118" s="80">
        <f>+K115+K88+K33+K104</f>
        <v>13494700000</v>
      </c>
      <c r="L118" s="80">
        <f>+L115+L88+L33+L104</f>
        <v>34724876170.860001</v>
      </c>
      <c r="M118" s="80">
        <f>+M115+M88+M33+M104</f>
        <v>227216123829.14001</v>
      </c>
      <c r="N118" s="80">
        <f>+N115+N88+N33+N104</f>
        <v>33889762537.860001</v>
      </c>
      <c r="O118" s="82">
        <f t="shared" si="15"/>
        <v>0.12937937374393471</v>
      </c>
      <c r="P118" s="80">
        <f>+P115+P88+P33+P104</f>
        <v>14819305535</v>
      </c>
      <c r="Q118" s="83">
        <f>+Q115+Q88+Q33+Q104</f>
        <v>14760502352</v>
      </c>
    </row>
    <row r="119" spans="1:18" ht="16.5" customHeight="1" x14ac:dyDescent="0.25">
      <c r="A119" s="94" t="s">
        <v>4</v>
      </c>
      <c r="B119" s="95"/>
      <c r="C119" s="95"/>
      <c r="D119" s="95"/>
      <c r="E119" s="95"/>
      <c r="F119" s="95"/>
      <c r="G119" s="96" t="s">
        <v>5</v>
      </c>
      <c r="H119" s="95" t="s">
        <v>6</v>
      </c>
      <c r="I119" s="97">
        <v>11</v>
      </c>
      <c r="J119" s="80">
        <f>J116</f>
        <v>653000000</v>
      </c>
      <c r="K119" s="80">
        <f>K116</f>
        <v>0</v>
      </c>
      <c r="L119" s="80">
        <f>L116</f>
        <v>0</v>
      </c>
      <c r="M119" s="80">
        <f>M116</f>
        <v>653000000</v>
      </c>
      <c r="N119" s="80">
        <f>N116</f>
        <v>0</v>
      </c>
      <c r="O119" s="82">
        <f t="shared" si="15"/>
        <v>0</v>
      </c>
      <c r="P119" s="80">
        <f>P116</f>
        <v>0</v>
      </c>
      <c r="Q119" s="83">
        <f>Q116</f>
        <v>0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9</v>
      </c>
      <c r="I120" s="97">
        <v>20</v>
      </c>
      <c r="J120" s="80">
        <f t="shared" ref="J120:N121" si="17">J89</f>
        <v>673100000</v>
      </c>
      <c r="K120" s="80">
        <f t="shared" si="17"/>
        <v>0</v>
      </c>
      <c r="L120" s="80">
        <f t="shared" si="17"/>
        <v>0</v>
      </c>
      <c r="M120" s="80">
        <f t="shared" si="17"/>
        <v>673100000</v>
      </c>
      <c r="N120" s="80">
        <f t="shared" si="17"/>
        <v>0</v>
      </c>
      <c r="O120" s="82">
        <f>IF(N120&gt;1,N120/(J120-K120),0)</f>
        <v>0</v>
      </c>
      <c r="P120" s="80">
        <f>P89</f>
        <v>0</v>
      </c>
      <c r="Q120" s="83">
        <f>Q89</f>
        <v>0</v>
      </c>
    </row>
    <row r="121" spans="1:18" s="5" customFormat="1" ht="15" customHeight="1" x14ac:dyDescent="0.2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9</v>
      </c>
      <c r="I121" s="97">
        <v>21</v>
      </c>
      <c r="J121" s="80">
        <f t="shared" si="17"/>
        <v>722600000</v>
      </c>
      <c r="K121" s="80">
        <f t="shared" si="17"/>
        <v>0</v>
      </c>
      <c r="L121" s="80">
        <f t="shared" si="17"/>
        <v>193541678</v>
      </c>
      <c r="M121" s="80">
        <f t="shared" si="17"/>
        <v>529058322</v>
      </c>
      <c r="N121" s="80">
        <f t="shared" si="17"/>
        <v>193541678</v>
      </c>
      <c r="O121" s="82">
        <f t="shared" si="15"/>
        <v>0.26784068364240243</v>
      </c>
      <c r="P121" s="80">
        <f>P90</f>
        <v>193541678</v>
      </c>
      <c r="Q121" s="83">
        <f>Q90</f>
        <v>193535898</v>
      </c>
      <c r="R121" s="51"/>
    </row>
    <row r="122" spans="1:18" ht="15.75" customHeight="1" thickBot="1" x14ac:dyDescent="0.3">
      <c r="A122" s="116" t="s">
        <v>30</v>
      </c>
      <c r="B122" s="117"/>
      <c r="C122" s="117"/>
      <c r="D122" s="117"/>
      <c r="E122" s="117"/>
      <c r="F122" s="117"/>
      <c r="G122" s="117"/>
      <c r="H122" s="117"/>
      <c r="I122" s="118"/>
      <c r="J122" s="46">
        <f>SUM(J118:J121)</f>
        <v>277484400000</v>
      </c>
      <c r="K122" s="46">
        <f>SUM(K118:K121)</f>
        <v>13494700000</v>
      </c>
      <c r="L122" s="46">
        <f>SUM(L118:L121)</f>
        <v>34918417848.860001</v>
      </c>
      <c r="M122" s="46">
        <f>SUM(M118:M121)</f>
        <v>229071282151.14001</v>
      </c>
      <c r="N122" s="46">
        <f>SUM(N118:N121)</f>
        <v>34083304215.860001</v>
      </c>
      <c r="O122" s="48">
        <f t="shared" si="15"/>
        <v>0.12910846224629219</v>
      </c>
      <c r="P122" s="46">
        <f>SUM(P118:P121)</f>
        <v>15012847213</v>
      </c>
      <c r="Q122" s="59">
        <f>SUM(Q118:Q121)</f>
        <v>14954038250</v>
      </c>
    </row>
    <row r="123" spans="1:18" ht="18.75" customHeight="1" thickBot="1" x14ac:dyDescent="0.3">
      <c r="A123" s="104" t="s">
        <v>179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</row>
    <row r="124" spans="1:18" ht="15.75" customHeight="1" x14ac:dyDescent="0.25">
      <c r="A124" s="11" t="s">
        <v>174</v>
      </c>
      <c r="B124" s="12">
        <v>10</v>
      </c>
      <c r="C124" s="12"/>
      <c r="D124" s="12"/>
      <c r="E124" s="12"/>
      <c r="F124" s="12"/>
      <c r="G124" s="13" t="s">
        <v>175</v>
      </c>
      <c r="H124" s="12" t="s">
        <v>6</v>
      </c>
      <c r="I124" s="12">
        <v>11</v>
      </c>
      <c r="J124" s="26">
        <f>J125</f>
        <v>247423185</v>
      </c>
      <c r="K124" s="15">
        <f>K125</f>
        <v>0</v>
      </c>
      <c r="L124" s="26">
        <f>L125</f>
        <v>0</v>
      </c>
      <c r="M124" s="15">
        <f>M125</f>
        <v>247423185</v>
      </c>
      <c r="N124" s="26">
        <f>N125</f>
        <v>0</v>
      </c>
      <c r="O124" s="28">
        <f>IF(N124&gt;1,N124/(J124-K124),0)</f>
        <v>0</v>
      </c>
      <c r="P124" s="26">
        <f>P125</f>
        <v>0</v>
      </c>
      <c r="Q124" s="37">
        <f t="shared" ref="P124:Q126" si="18">Q125</f>
        <v>0</v>
      </c>
    </row>
    <row r="125" spans="1:18" ht="15.75" customHeight="1" x14ac:dyDescent="0.25">
      <c r="A125" s="11" t="s">
        <v>174</v>
      </c>
      <c r="B125" s="12">
        <v>10</v>
      </c>
      <c r="C125" s="79" t="s">
        <v>76</v>
      </c>
      <c r="D125" s="12"/>
      <c r="E125" s="12"/>
      <c r="F125" s="12"/>
      <c r="G125" s="13" t="s">
        <v>176</v>
      </c>
      <c r="H125" s="12" t="s">
        <v>6</v>
      </c>
      <c r="I125" s="12">
        <v>11</v>
      </c>
      <c r="J125" s="26">
        <f>J126</f>
        <v>247423185</v>
      </c>
      <c r="K125" s="15">
        <f t="shared" ref="K125:N126" si="19">K126</f>
        <v>0</v>
      </c>
      <c r="L125" s="26">
        <f t="shared" si="19"/>
        <v>0</v>
      </c>
      <c r="M125" s="15">
        <f t="shared" si="19"/>
        <v>247423185</v>
      </c>
      <c r="N125" s="26">
        <f t="shared" si="19"/>
        <v>0</v>
      </c>
      <c r="O125" s="28">
        <f>IF(N125&gt;1,N125/(J125-K125),0)</f>
        <v>0</v>
      </c>
      <c r="P125" s="26">
        <f t="shared" si="18"/>
        <v>0</v>
      </c>
      <c r="Q125" s="37">
        <f t="shared" si="18"/>
        <v>0</v>
      </c>
    </row>
    <row r="126" spans="1:18" ht="15.75" customHeight="1" x14ac:dyDescent="0.25">
      <c r="A126" s="11" t="s">
        <v>174</v>
      </c>
      <c r="B126" s="12">
        <v>10</v>
      </c>
      <c r="C126" s="79" t="s">
        <v>76</v>
      </c>
      <c r="D126" s="79" t="s">
        <v>37</v>
      </c>
      <c r="E126" s="12"/>
      <c r="F126" s="12"/>
      <c r="G126" s="13" t="s">
        <v>177</v>
      </c>
      <c r="H126" s="12" t="s">
        <v>6</v>
      </c>
      <c r="I126" s="12">
        <v>11</v>
      </c>
      <c r="J126" s="26">
        <f>J127</f>
        <v>247423185</v>
      </c>
      <c r="K126" s="15">
        <f t="shared" si="19"/>
        <v>0</v>
      </c>
      <c r="L126" s="26">
        <f t="shared" si="19"/>
        <v>0</v>
      </c>
      <c r="M126" s="15">
        <f t="shared" si="19"/>
        <v>247423185</v>
      </c>
      <c r="N126" s="26">
        <f t="shared" si="19"/>
        <v>0</v>
      </c>
      <c r="O126" s="28">
        <f>IF(N126&gt;1,N126/(J126-K126),0)</f>
        <v>0</v>
      </c>
      <c r="P126" s="26">
        <f t="shared" si="18"/>
        <v>0</v>
      </c>
      <c r="Q126" s="37">
        <f t="shared" si="18"/>
        <v>0</v>
      </c>
    </row>
    <row r="127" spans="1:18" ht="15.75" customHeight="1" x14ac:dyDescent="0.25">
      <c r="A127" s="25" t="s">
        <v>174</v>
      </c>
      <c r="B127" s="7">
        <v>10</v>
      </c>
      <c r="C127" s="73" t="s">
        <v>76</v>
      </c>
      <c r="D127" s="73" t="s">
        <v>37</v>
      </c>
      <c r="E127" s="7"/>
      <c r="F127" s="12"/>
      <c r="G127" s="24" t="s">
        <v>177</v>
      </c>
      <c r="H127" s="7" t="s">
        <v>6</v>
      </c>
      <c r="I127" s="7">
        <v>11</v>
      </c>
      <c r="J127" s="30">
        <v>247423185</v>
      </c>
      <c r="K127" s="9">
        <f>K130</f>
        <v>0</v>
      </c>
      <c r="L127" s="30">
        <v>0</v>
      </c>
      <c r="M127" s="9">
        <f>+J127-L127-K127</f>
        <v>247423185</v>
      </c>
      <c r="N127" s="30">
        <v>0</v>
      </c>
      <c r="O127" s="27">
        <f>IF(N127&gt;1,N127/(J127-K127),0)</f>
        <v>0</v>
      </c>
      <c r="P127" s="30">
        <v>0</v>
      </c>
      <c r="Q127" s="58">
        <v>0</v>
      </c>
    </row>
    <row r="128" spans="1:18" ht="15.75" customHeight="1" thickBot="1" x14ac:dyDescent="0.3">
      <c r="A128" s="107" t="s">
        <v>180</v>
      </c>
      <c r="B128" s="108"/>
      <c r="C128" s="108"/>
      <c r="D128" s="108"/>
      <c r="E128" s="108"/>
      <c r="F128" s="108"/>
      <c r="G128" s="108"/>
      <c r="H128" s="108"/>
      <c r="I128" s="109"/>
      <c r="J128" s="46">
        <f>J124</f>
        <v>247423185</v>
      </c>
      <c r="K128" s="46">
        <f>K124</f>
        <v>0</v>
      </c>
      <c r="L128" s="46">
        <f>L124</f>
        <v>0</v>
      </c>
      <c r="M128" s="46">
        <f>M124</f>
        <v>247423185</v>
      </c>
      <c r="N128" s="46">
        <f>N124</f>
        <v>0</v>
      </c>
      <c r="O128" s="48">
        <f>IF(N128&gt;1,N128/(J128-K128),0)</f>
        <v>0</v>
      </c>
      <c r="P128" s="46">
        <f>P124</f>
        <v>0</v>
      </c>
      <c r="Q128" s="59">
        <f>Q124</f>
        <v>0</v>
      </c>
    </row>
    <row r="129" spans="1:17" s="6" customFormat="1" ht="18.75" customHeight="1" thickBot="1" x14ac:dyDescent="0.3">
      <c r="A129" s="104" t="s">
        <v>33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6"/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127</v>
      </c>
      <c r="H130" s="36" t="s">
        <v>6</v>
      </c>
      <c r="I130" s="14">
        <v>11</v>
      </c>
      <c r="J130" s="26">
        <f>J133+J134+J135+J136+J139+J140+J143+J144</f>
        <v>26950948947</v>
      </c>
      <c r="K130" s="15">
        <f>K133+K134+K135+K136+K139+K140+K143</f>
        <v>0</v>
      </c>
      <c r="L130" s="100">
        <f>L133+L134+L135+L136+L139+L140+L143+L144</f>
        <v>6045787868</v>
      </c>
      <c r="M130" s="15">
        <f>M133+M134+M135+M136+M139+M140+M143+M144</f>
        <v>20905161079</v>
      </c>
      <c r="N130" s="15">
        <f>N133+N134+N135+N136+N139+N140+N143+N144</f>
        <v>104478444</v>
      </c>
      <c r="O130" s="28">
        <f>IF(N130&gt;1,N130/(J130-K130),0)</f>
        <v>3.8766146678345381E-3</v>
      </c>
      <c r="P130" s="15">
        <f>P133+P134+P135+P136+P139+P140+P143+P144</f>
        <v>0</v>
      </c>
      <c r="Q130" s="23">
        <f>Q133+Q134+Q135+Q136+Q139+Q140+Q143+Q144</f>
        <v>0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191</v>
      </c>
      <c r="H131" s="12" t="s">
        <v>9</v>
      </c>
      <c r="I131" s="14">
        <v>20</v>
      </c>
      <c r="J131" s="15">
        <f>J137+J141</f>
        <v>14671000000</v>
      </c>
      <c r="K131" s="15">
        <f>K137+K141</f>
        <v>0</v>
      </c>
      <c r="L131" s="15">
        <f>L137+L141</f>
        <v>0</v>
      </c>
      <c r="M131" s="15">
        <f>M137+M141</f>
        <v>14671000000</v>
      </c>
      <c r="N131" s="15">
        <f>N137+N141</f>
        <v>0</v>
      </c>
      <c r="O131" s="28">
        <f>IF(N131&gt;1,N131/(J131-K131),0)</f>
        <v>0</v>
      </c>
      <c r="P131" s="26">
        <f>P137+P141</f>
        <v>0</v>
      </c>
      <c r="Q131" s="23">
        <f>Q137+Q141</f>
        <v>0</v>
      </c>
    </row>
    <row r="132" spans="1:17" ht="33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191</v>
      </c>
      <c r="H132" s="12" t="s">
        <v>9</v>
      </c>
      <c r="I132" s="14">
        <v>21</v>
      </c>
      <c r="J132" s="15">
        <f>J142+J138</f>
        <v>3946600000</v>
      </c>
      <c r="K132" s="15">
        <f>K142+K138</f>
        <v>0</v>
      </c>
      <c r="L132" s="15">
        <f>L142+L138</f>
        <v>0</v>
      </c>
      <c r="M132" s="15">
        <f>M142+M138</f>
        <v>3946600000</v>
      </c>
      <c r="N132" s="15">
        <f>N142+N138</f>
        <v>0</v>
      </c>
      <c r="O132" s="28">
        <f>IF(N132&gt;1,N132/(J132-K132),0)</f>
        <v>0</v>
      </c>
      <c r="P132" s="15">
        <f>P142+P138</f>
        <v>0</v>
      </c>
      <c r="Q132" s="23">
        <f>Q142+Q138</f>
        <v>0</v>
      </c>
    </row>
    <row r="133" spans="1:17" ht="32.25" customHeight="1" x14ac:dyDescent="0.25">
      <c r="A133" s="53" t="s">
        <v>19</v>
      </c>
      <c r="B133" s="63" t="s">
        <v>97</v>
      </c>
      <c r="C133" s="63" t="s">
        <v>98</v>
      </c>
      <c r="D133" s="63" t="s">
        <v>99</v>
      </c>
      <c r="E133" s="63" t="s">
        <v>0</v>
      </c>
      <c r="F133" s="63" t="s">
        <v>0</v>
      </c>
      <c r="G133" s="64" t="s">
        <v>111</v>
      </c>
      <c r="H133" s="63" t="s">
        <v>6</v>
      </c>
      <c r="I133" s="65">
        <v>11</v>
      </c>
      <c r="J133" s="49">
        <v>12526302447</v>
      </c>
      <c r="K133" s="49">
        <v>0</v>
      </c>
      <c r="L133" s="49">
        <v>0</v>
      </c>
      <c r="M133" s="66">
        <f t="shared" ref="M133:M143" si="20">+J133-L133-K133</f>
        <v>12526302447</v>
      </c>
      <c r="N133" s="66">
        <v>0</v>
      </c>
      <c r="O133" s="27">
        <f>IF(N133&gt;1,N133/(J133-K133),0)</f>
        <v>0</v>
      </c>
      <c r="P133" s="66">
        <v>0</v>
      </c>
      <c r="Q133" s="67">
        <v>0</v>
      </c>
    </row>
    <row r="134" spans="1:17" ht="46.5" customHeight="1" x14ac:dyDescent="0.25">
      <c r="A134" s="53" t="s">
        <v>19</v>
      </c>
      <c r="B134" s="63" t="s">
        <v>97</v>
      </c>
      <c r="C134" s="63" t="s">
        <v>98</v>
      </c>
      <c r="D134" s="63" t="s">
        <v>7</v>
      </c>
      <c r="E134" s="63" t="s">
        <v>0</v>
      </c>
      <c r="F134" s="63" t="s">
        <v>0</v>
      </c>
      <c r="G134" s="64" t="s">
        <v>112</v>
      </c>
      <c r="H134" s="63" t="s">
        <v>6</v>
      </c>
      <c r="I134" s="65">
        <v>11</v>
      </c>
      <c r="J134" s="66">
        <v>316000000</v>
      </c>
      <c r="K134" s="49">
        <v>0</v>
      </c>
      <c r="L134" s="49">
        <v>0</v>
      </c>
      <c r="M134" s="66">
        <f t="shared" si="20"/>
        <v>316000000</v>
      </c>
      <c r="N134" s="66">
        <v>0</v>
      </c>
      <c r="O134" s="27">
        <f t="shared" ref="O134:O143" si="21">IF(N134&gt;1,N134/(J134-K134),0)</f>
        <v>0</v>
      </c>
      <c r="P134" s="66">
        <v>0</v>
      </c>
      <c r="Q134" s="67">
        <v>0</v>
      </c>
    </row>
    <row r="135" spans="1:17" ht="47.25" customHeight="1" x14ac:dyDescent="0.25">
      <c r="A135" s="53" t="s">
        <v>19</v>
      </c>
      <c r="B135" s="63" t="s">
        <v>97</v>
      </c>
      <c r="C135" s="63" t="s">
        <v>98</v>
      </c>
      <c r="D135" s="63" t="s">
        <v>8</v>
      </c>
      <c r="E135" s="63" t="s">
        <v>0</v>
      </c>
      <c r="F135" s="63" t="s">
        <v>0</v>
      </c>
      <c r="G135" s="64" t="s">
        <v>113</v>
      </c>
      <c r="H135" s="63" t="s">
        <v>6</v>
      </c>
      <c r="I135" s="65">
        <v>11</v>
      </c>
      <c r="J135" s="49">
        <v>3901000000</v>
      </c>
      <c r="K135" s="49">
        <v>0</v>
      </c>
      <c r="L135" s="49">
        <v>104478444</v>
      </c>
      <c r="M135" s="66">
        <f t="shared" si="20"/>
        <v>3796521556</v>
      </c>
      <c r="N135" s="66">
        <v>104478444</v>
      </c>
      <c r="O135" s="27">
        <f t="shared" si="21"/>
        <v>2.6782477313509356E-2</v>
      </c>
      <c r="P135" s="66">
        <v>0</v>
      </c>
      <c r="Q135" s="67">
        <v>0</v>
      </c>
    </row>
    <row r="136" spans="1:17" ht="30.75" customHeight="1" x14ac:dyDescent="0.25">
      <c r="A136" s="53" t="s">
        <v>19</v>
      </c>
      <c r="B136" s="63" t="s">
        <v>97</v>
      </c>
      <c r="C136" s="63" t="s">
        <v>98</v>
      </c>
      <c r="D136" s="63" t="s">
        <v>100</v>
      </c>
      <c r="E136" s="63" t="s">
        <v>0</v>
      </c>
      <c r="F136" s="63" t="s">
        <v>0</v>
      </c>
      <c r="G136" s="64" t="s">
        <v>114</v>
      </c>
      <c r="H136" s="63" t="s">
        <v>6</v>
      </c>
      <c r="I136" s="65">
        <v>11</v>
      </c>
      <c r="J136" s="66">
        <v>4000000000</v>
      </c>
      <c r="K136" s="49">
        <v>0</v>
      </c>
      <c r="L136" s="49">
        <v>1863538674</v>
      </c>
      <c r="M136" s="66">
        <f t="shared" si="20"/>
        <v>2136461326</v>
      </c>
      <c r="N136" s="66">
        <v>0</v>
      </c>
      <c r="O136" s="27">
        <f t="shared" si="21"/>
        <v>0</v>
      </c>
      <c r="P136" s="66">
        <v>0</v>
      </c>
      <c r="Q136" s="67">
        <v>0</v>
      </c>
    </row>
    <row r="137" spans="1:17" ht="41.25" customHeight="1" x14ac:dyDescent="0.25">
      <c r="A137" s="53" t="s">
        <v>19</v>
      </c>
      <c r="B137" s="63" t="s">
        <v>97</v>
      </c>
      <c r="C137" s="63" t="s">
        <v>98</v>
      </c>
      <c r="D137" s="63" t="s">
        <v>100</v>
      </c>
      <c r="E137" s="63" t="s">
        <v>0</v>
      </c>
      <c r="F137" s="63" t="s">
        <v>0</v>
      </c>
      <c r="G137" s="64" t="s">
        <v>114</v>
      </c>
      <c r="H137" s="63" t="s">
        <v>9</v>
      </c>
      <c r="I137" s="65">
        <v>20</v>
      </c>
      <c r="J137" s="66">
        <v>4300000000</v>
      </c>
      <c r="K137" s="49">
        <v>0</v>
      </c>
      <c r="L137" s="49">
        <v>0</v>
      </c>
      <c r="M137" s="66">
        <f t="shared" si="20"/>
        <v>4300000000</v>
      </c>
      <c r="N137" s="66">
        <v>0</v>
      </c>
      <c r="O137" s="27">
        <f t="shared" si="21"/>
        <v>0</v>
      </c>
      <c r="P137" s="66">
        <v>0</v>
      </c>
      <c r="Q137" s="67">
        <v>0</v>
      </c>
    </row>
    <row r="138" spans="1:17" ht="41.2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9</v>
      </c>
      <c r="I138" s="65">
        <v>21</v>
      </c>
      <c r="J138" s="66">
        <v>62100000</v>
      </c>
      <c r="K138" s="49">
        <v>0</v>
      </c>
      <c r="L138" s="49">
        <v>0</v>
      </c>
      <c r="M138" s="66">
        <f>+J138-L138-K138</f>
        <v>62100000</v>
      </c>
      <c r="N138" s="66">
        <v>0</v>
      </c>
      <c r="O138" s="27">
        <f>IF(N138&gt;1,N138/(J138-K138),0)</f>
        <v>0</v>
      </c>
      <c r="P138" s="66">
        <v>0</v>
      </c>
      <c r="Q138" s="67">
        <v>0</v>
      </c>
    </row>
    <row r="139" spans="1:17" ht="40.5" customHeight="1" x14ac:dyDescent="0.25">
      <c r="A139" s="53" t="s">
        <v>19</v>
      </c>
      <c r="B139" s="63" t="s">
        <v>97</v>
      </c>
      <c r="C139" s="63" t="s">
        <v>98</v>
      </c>
      <c r="D139" s="63" t="s">
        <v>101</v>
      </c>
      <c r="E139" s="63" t="s">
        <v>0</v>
      </c>
      <c r="F139" s="63" t="s">
        <v>0</v>
      </c>
      <c r="G139" s="64" t="s">
        <v>115</v>
      </c>
      <c r="H139" s="63" t="s">
        <v>6</v>
      </c>
      <c r="I139" s="65">
        <v>11</v>
      </c>
      <c r="J139" s="49">
        <v>3789546500</v>
      </c>
      <c r="K139" s="49">
        <v>0</v>
      </c>
      <c r="L139" s="49">
        <v>2628397633</v>
      </c>
      <c r="M139" s="66">
        <f t="shared" si="20"/>
        <v>1161148867</v>
      </c>
      <c r="N139" s="66">
        <v>0</v>
      </c>
      <c r="O139" s="27">
        <f t="shared" si="21"/>
        <v>0</v>
      </c>
      <c r="P139" s="66">
        <v>0</v>
      </c>
      <c r="Q139" s="67">
        <v>0</v>
      </c>
    </row>
    <row r="140" spans="1:17" ht="43.5" customHeight="1" x14ac:dyDescent="0.25">
      <c r="A140" s="53" t="s">
        <v>19</v>
      </c>
      <c r="B140" s="63" t="s">
        <v>97</v>
      </c>
      <c r="C140" s="63" t="s">
        <v>98</v>
      </c>
      <c r="D140" s="63" t="s">
        <v>102</v>
      </c>
      <c r="E140" s="63" t="s">
        <v>0</v>
      </c>
      <c r="F140" s="63"/>
      <c r="G140" s="64" t="s">
        <v>116</v>
      </c>
      <c r="H140" s="63" t="s">
        <v>6</v>
      </c>
      <c r="I140" s="65">
        <v>11</v>
      </c>
      <c r="J140" s="66">
        <v>68100000</v>
      </c>
      <c r="K140" s="49">
        <v>0</v>
      </c>
      <c r="L140" s="49">
        <v>0</v>
      </c>
      <c r="M140" s="66">
        <f t="shared" si="20"/>
        <v>68100000</v>
      </c>
      <c r="N140" s="66">
        <v>0</v>
      </c>
      <c r="O140" s="27">
        <f t="shared" si="21"/>
        <v>0</v>
      </c>
      <c r="P140" s="66">
        <v>0</v>
      </c>
      <c r="Q140" s="67">
        <v>0</v>
      </c>
    </row>
    <row r="141" spans="1:17" ht="42.75" customHeight="1" x14ac:dyDescent="0.25">
      <c r="A141" s="53" t="s">
        <v>19</v>
      </c>
      <c r="B141" s="63" t="s">
        <v>97</v>
      </c>
      <c r="C141" s="63" t="s">
        <v>98</v>
      </c>
      <c r="D141" s="63" t="s">
        <v>102</v>
      </c>
      <c r="E141" s="63" t="s">
        <v>0</v>
      </c>
      <c r="F141" s="63" t="s">
        <v>0</v>
      </c>
      <c r="G141" s="64" t="s">
        <v>116</v>
      </c>
      <c r="H141" s="63" t="s">
        <v>9</v>
      </c>
      <c r="I141" s="65">
        <v>20</v>
      </c>
      <c r="J141" s="49">
        <v>10371000000</v>
      </c>
      <c r="K141" s="49">
        <v>0</v>
      </c>
      <c r="L141" s="49">
        <v>0</v>
      </c>
      <c r="M141" s="66">
        <f t="shared" si="20"/>
        <v>10371000000</v>
      </c>
      <c r="N141" s="66">
        <v>0</v>
      </c>
      <c r="O141" s="27">
        <f t="shared" si="21"/>
        <v>0</v>
      </c>
      <c r="P141" s="66">
        <v>0</v>
      </c>
      <c r="Q141" s="67">
        <v>0</v>
      </c>
    </row>
    <row r="142" spans="1:17" ht="41.2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 t="s">
        <v>0</v>
      </c>
      <c r="G142" s="64" t="s">
        <v>116</v>
      </c>
      <c r="H142" s="63" t="s">
        <v>9</v>
      </c>
      <c r="I142" s="65">
        <v>21</v>
      </c>
      <c r="J142" s="49">
        <v>3884500000</v>
      </c>
      <c r="K142" s="49">
        <v>0</v>
      </c>
      <c r="L142" s="49">
        <v>0</v>
      </c>
      <c r="M142" s="66">
        <f t="shared" si="20"/>
        <v>3884500000</v>
      </c>
      <c r="N142" s="66">
        <v>0</v>
      </c>
      <c r="O142" s="27">
        <f t="shared" si="21"/>
        <v>0</v>
      </c>
      <c r="P142" s="66">
        <v>0</v>
      </c>
      <c r="Q142" s="67">
        <v>0</v>
      </c>
    </row>
    <row r="143" spans="1:17" s="52" customFormat="1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103</v>
      </c>
      <c r="E143" s="63" t="s">
        <v>0</v>
      </c>
      <c r="F143" s="63" t="s">
        <v>0</v>
      </c>
      <c r="G143" s="64" t="s">
        <v>117</v>
      </c>
      <c r="H143" s="63" t="s">
        <v>6</v>
      </c>
      <c r="I143" s="65">
        <v>11</v>
      </c>
      <c r="J143" s="66">
        <v>900000000</v>
      </c>
      <c r="K143" s="49">
        <v>0</v>
      </c>
      <c r="L143" s="49">
        <v>0</v>
      </c>
      <c r="M143" s="66">
        <f t="shared" si="20"/>
        <v>900000000</v>
      </c>
      <c r="N143" s="66">
        <v>0</v>
      </c>
      <c r="O143" s="27">
        <f t="shared" si="21"/>
        <v>0</v>
      </c>
      <c r="P143" s="66">
        <v>0</v>
      </c>
      <c r="Q143" s="67">
        <v>0</v>
      </c>
    </row>
    <row r="144" spans="1:17" s="52" customFormat="1" ht="42.75" customHeight="1" x14ac:dyDescent="0.25">
      <c r="A144" s="53" t="s">
        <v>19</v>
      </c>
      <c r="B144" s="63" t="s">
        <v>97</v>
      </c>
      <c r="C144" s="63" t="s">
        <v>98</v>
      </c>
      <c r="D144" s="63">
        <v>16</v>
      </c>
      <c r="E144" s="63" t="s">
        <v>0</v>
      </c>
      <c r="F144" s="63" t="s">
        <v>0</v>
      </c>
      <c r="G144" s="64" t="s">
        <v>187</v>
      </c>
      <c r="H144" s="63" t="s">
        <v>6</v>
      </c>
      <c r="I144" s="65">
        <v>11</v>
      </c>
      <c r="J144" s="66">
        <v>1450000000</v>
      </c>
      <c r="K144" s="49">
        <v>0</v>
      </c>
      <c r="L144" s="49">
        <v>1449373117</v>
      </c>
      <c r="M144" s="66">
        <f>+J144-L144-K144</f>
        <v>626883</v>
      </c>
      <c r="N144" s="66">
        <v>0</v>
      </c>
      <c r="O144" s="27">
        <f>IF(N144&gt;1,N144/(J144-K144),0)</f>
        <v>0</v>
      </c>
      <c r="P144" s="66">
        <v>0</v>
      </c>
      <c r="Q144" s="67">
        <v>0</v>
      </c>
    </row>
    <row r="145" spans="1:17" ht="31.5" customHeight="1" x14ac:dyDescent="0.25">
      <c r="A145" s="57" t="s">
        <v>19</v>
      </c>
      <c r="B145" s="12">
        <v>2999</v>
      </c>
      <c r="C145" s="12"/>
      <c r="D145" s="12"/>
      <c r="E145" s="12"/>
      <c r="F145" s="12"/>
      <c r="G145" s="13" t="s">
        <v>128</v>
      </c>
      <c r="H145" s="12" t="s">
        <v>6</v>
      </c>
      <c r="I145" s="14">
        <v>11</v>
      </c>
      <c r="J145" s="15">
        <f>SUM(J146:J157)</f>
        <v>28021000000</v>
      </c>
      <c r="K145" s="26">
        <f>SUM(K148:K157)</f>
        <v>0</v>
      </c>
      <c r="L145" s="26">
        <f>SUM(L146:L157)</f>
        <v>3209459336.6599998</v>
      </c>
      <c r="M145" s="15">
        <f>SUM(M146:M157)</f>
        <v>24811540663.34</v>
      </c>
      <c r="N145" s="15">
        <f>SUM(N146:N157)</f>
        <v>3076694080</v>
      </c>
      <c r="O145" s="28">
        <f>IF(N145&gt;1,N145/(J145-K145),0)</f>
        <v>0.10979958174226473</v>
      </c>
      <c r="P145" s="15">
        <f>SUM(P146:P157)</f>
        <v>0</v>
      </c>
      <c r="Q145" s="23">
        <f>SUM(Q146:Q157)</f>
        <v>0</v>
      </c>
    </row>
    <row r="146" spans="1:17" ht="31.5" customHeight="1" x14ac:dyDescent="0.25">
      <c r="A146" s="53" t="s">
        <v>19</v>
      </c>
      <c r="B146" s="7" t="s">
        <v>104</v>
      </c>
      <c r="C146" s="7" t="s">
        <v>98</v>
      </c>
      <c r="D146" s="7">
        <v>10</v>
      </c>
      <c r="E146" s="7"/>
      <c r="F146" s="7"/>
      <c r="G146" s="24" t="s">
        <v>189</v>
      </c>
      <c r="H146" s="7" t="s">
        <v>6</v>
      </c>
      <c r="I146" s="8">
        <v>11</v>
      </c>
      <c r="J146" s="9">
        <v>214000000</v>
      </c>
      <c r="K146" s="30">
        <v>0</v>
      </c>
      <c r="L146" s="30">
        <v>0</v>
      </c>
      <c r="M146" s="9">
        <f>+J146-L146-K146</f>
        <v>214000000</v>
      </c>
      <c r="N146" s="9">
        <v>0</v>
      </c>
      <c r="O146" s="27">
        <f>IF(N146&gt;1,N146/(J146-K146),0)</f>
        <v>0</v>
      </c>
      <c r="P146" s="9">
        <v>0</v>
      </c>
      <c r="Q146" s="10">
        <v>0</v>
      </c>
    </row>
    <row r="147" spans="1:17" ht="31.5" customHeight="1" x14ac:dyDescent="0.25">
      <c r="A147" s="53" t="s">
        <v>19</v>
      </c>
      <c r="B147" s="7" t="s">
        <v>104</v>
      </c>
      <c r="C147" s="7" t="s">
        <v>98</v>
      </c>
      <c r="D147" s="7">
        <v>11</v>
      </c>
      <c r="E147" s="7"/>
      <c r="F147" s="7"/>
      <c r="G147" s="24" t="s">
        <v>136</v>
      </c>
      <c r="H147" s="7" t="s">
        <v>6</v>
      </c>
      <c r="I147" s="8">
        <v>11</v>
      </c>
      <c r="J147" s="9">
        <v>4000000000</v>
      </c>
      <c r="K147" s="30">
        <v>0</v>
      </c>
      <c r="L147" s="30">
        <v>0</v>
      </c>
      <c r="M147" s="9">
        <f>+J147-L147-K147</f>
        <v>4000000000</v>
      </c>
      <c r="N147" s="9">
        <v>0</v>
      </c>
      <c r="O147" s="27">
        <f>IF(N147&gt;1,N147/(J147-K147),0)</f>
        <v>0</v>
      </c>
      <c r="P147" s="9">
        <v>0</v>
      </c>
      <c r="Q147" s="10">
        <v>0</v>
      </c>
    </row>
    <row r="148" spans="1:17" ht="42.75" customHeight="1" x14ac:dyDescent="0.25">
      <c r="A148" s="53" t="s">
        <v>19</v>
      </c>
      <c r="B148" s="63" t="s">
        <v>104</v>
      </c>
      <c r="C148" s="63" t="s">
        <v>98</v>
      </c>
      <c r="D148" s="63" t="s">
        <v>101</v>
      </c>
      <c r="E148" s="63"/>
      <c r="F148" s="63"/>
      <c r="G148" s="64" t="s">
        <v>118</v>
      </c>
      <c r="H148" s="63" t="s">
        <v>6</v>
      </c>
      <c r="I148" s="65">
        <v>11</v>
      </c>
      <c r="J148" s="49">
        <v>1500000000</v>
      </c>
      <c r="K148" s="49">
        <v>0</v>
      </c>
      <c r="L148" s="49">
        <v>0</v>
      </c>
      <c r="M148" s="66">
        <f t="shared" ref="M148:M155" si="22">+J148-L148-K148</f>
        <v>1500000000</v>
      </c>
      <c r="N148" s="66">
        <v>0</v>
      </c>
      <c r="O148" s="27">
        <f t="shared" ref="O148:O157" si="23">IF(N148&gt;1,N148/(J148-K148),0)</f>
        <v>0</v>
      </c>
      <c r="P148" s="66">
        <v>0</v>
      </c>
      <c r="Q148" s="67">
        <v>0</v>
      </c>
    </row>
    <row r="149" spans="1:17" ht="33" customHeight="1" x14ac:dyDescent="0.25">
      <c r="A149" s="53" t="s">
        <v>19</v>
      </c>
      <c r="B149" s="63" t="s">
        <v>104</v>
      </c>
      <c r="C149" s="63" t="s">
        <v>98</v>
      </c>
      <c r="D149" s="63" t="s">
        <v>102</v>
      </c>
      <c r="E149" s="63" t="s">
        <v>0</v>
      </c>
      <c r="F149" s="63" t="s">
        <v>0</v>
      </c>
      <c r="G149" s="64" t="s">
        <v>119</v>
      </c>
      <c r="H149" s="63" t="s">
        <v>6</v>
      </c>
      <c r="I149" s="65">
        <v>11</v>
      </c>
      <c r="J149" s="66">
        <v>9500000000</v>
      </c>
      <c r="K149" s="49">
        <v>0</v>
      </c>
      <c r="L149" s="49">
        <v>2953799343</v>
      </c>
      <c r="M149" s="66">
        <f t="shared" si="22"/>
        <v>6546200657</v>
      </c>
      <c r="N149" s="66">
        <v>2916799343</v>
      </c>
      <c r="O149" s="27">
        <f t="shared" si="23"/>
        <v>0.30703150978947369</v>
      </c>
      <c r="P149" s="66">
        <v>0</v>
      </c>
      <c r="Q149" s="67">
        <v>0</v>
      </c>
    </row>
    <row r="150" spans="1:17" ht="33" customHeight="1" x14ac:dyDescent="0.25">
      <c r="A150" s="53" t="s">
        <v>19</v>
      </c>
      <c r="B150" s="63" t="s">
        <v>104</v>
      </c>
      <c r="C150" s="63" t="s">
        <v>98</v>
      </c>
      <c r="D150" s="63" t="s">
        <v>103</v>
      </c>
      <c r="E150" s="63" t="s">
        <v>0</v>
      </c>
      <c r="F150" s="63" t="s">
        <v>0</v>
      </c>
      <c r="G150" s="64" t="s">
        <v>120</v>
      </c>
      <c r="H150" s="63" t="s">
        <v>6</v>
      </c>
      <c r="I150" s="65">
        <v>11</v>
      </c>
      <c r="J150" s="66">
        <v>4050000000</v>
      </c>
      <c r="K150" s="49">
        <v>0</v>
      </c>
      <c r="L150" s="49">
        <v>0</v>
      </c>
      <c r="M150" s="66">
        <f t="shared" si="22"/>
        <v>4050000000</v>
      </c>
      <c r="N150" s="66">
        <v>0</v>
      </c>
      <c r="O150" s="27">
        <f t="shared" si="23"/>
        <v>0</v>
      </c>
      <c r="P150" s="66">
        <v>0</v>
      </c>
      <c r="Q150" s="67">
        <v>0</v>
      </c>
    </row>
    <row r="151" spans="1:17" ht="45" customHeight="1" x14ac:dyDescent="0.25">
      <c r="A151" s="53" t="s">
        <v>19</v>
      </c>
      <c r="B151" s="63" t="s">
        <v>104</v>
      </c>
      <c r="C151" s="63" t="s">
        <v>98</v>
      </c>
      <c r="D151" s="63" t="s">
        <v>105</v>
      </c>
      <c r="E151" s="63"/>
      <c r="F151" s="63"/>
      <c r="G151" s="64" t="s">
        <v>121</v>
      </c>
      <c r="H151" s="63" t="s">
        <v>6</v>
      </c>
      <c r="I151" s="65">
        <v>11</v>
      </c>
      <c r="J151" s="66">
        <v>100000000</v>
      </c>
      <c r="K151" s="49">
        <v>0</v>
      </c>
      <c r="L151" s="49">
        <v>0</v>
      </c>
      <c r="M151" s="66">
        <f t="shared" si="22"/>
        <v>100000000</v>
      </c>
      <c r="N151" s="66">
        <v>0</v>
      </c>
      <c r="O151" s="27">
        <f t="shared" si="23"/>
        <v>0</v>
      </c>
      <c r="P151" s="66">
        <v>0</v>
      </c>
      <c r="Q151" s="67">
        <v>0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106</v>
      </c>
      <c r="E152" s="63"/>
      <c r="F152" s="63"/>
      <c r="G152" s="64" t="s">
        <v>122</v>
      </c>
      <c r="H152" s="63" t="s">
        <v>6</v>
      </c>
      <c r="I152" s="65">
        <v>11</v>
      </c>
      <c r="J152" s="66">
        <v>100000000</v>
      </c>
      <c r="K152" s="49">
        <v>0</v>
      </c>
      <c r="L152" s="49">
        <v>0</v>
      </c>
      <c r="M152" s="66">
        <f t="shared" si="22"/>
        <v>100000000</v>
      </c>
      <c r="N152" s="66">
        <v>0</v>
      </c>
      <c r="O152" s="27">
        <f t="shared" si="23"/>
        <v>0</v>
      </c>
      <c r="P152" s="66">
        <v>0</v>
      </c>
      <c r="Q152" s="67">
        <v>0</v>
      </c>
    </row>
    <row r="153" spans="1:17" ht="32.25" customHeight="1" x14ac:dyDescent="0.25">
      <c r="A153" s="53" t="s">
        <v>19</v>
      </c>
      <c r="B153" s="63" t="s">
        <v>104</v>
      </c>
      <c r="C153" s="63" t="s">
        <v>98</v>
      </c>
      <c r="D153" s="63" t="s">
        <v>107</v>
      </c>
      <c r="E153" s="63" t="s">
        <v>0</v>
      </c>
      <c r="F153" s="63" t="s">
        <v>0</v>
      </c>
      <c r="G153" s="64" t="s">
        <v>123</v>
      </c>
      <c r="H153" s="63" t="s">
        <v>6</v>
      </c>
      <c r="I153" s="65">
        <v>11</v>
      </c>
      <c r="J153" s="66">
        <v>2500000000</v>
      </c>
      <c r="K153" s="49">
        <v>0</v>
      </c>
      <c r="L153" s="49">
        <v>0</v>
      </c>
      <c r="M153" s="66">
        <f t="shared" si="22"/>
        <v>2500000000</v>
      </c>
      <c r="N153" s="66">
        <v>0</v>
      </c>
      <c r="O153" s="27">
        <f t="shared" si="23"/>
        <v>0</v>
      </c>
      <c r="P153" s="66">
        <v>0</v>
      </c>
      <c r="Q153" s="67">
        <v>0</v>
      </c>
    </row>
    <row r="154" spans="1:17" ht="44.25" customHeight="1" x14ac:dyDescent="0.25">
      <c r="A154" s="53" t="s">
        <v>19</v>
      </c>
      <c r="B154" s="63" t="s">
        <v>104</v>
      </c>
      <c r="C154" s="63" t="s">
        <v>98</v>
      </c>
      <c r="D154" s="63" t="s">
        <v>108</v>
      </c>
      <c r="E154" s="63" t="s">
        <v>0</v>
      </c>
      <c r="F154" s="63" t="s">
        <v>0</v>
      </c>
      <c r="G154" s="64" t="s">
        <v>124</v>
      </c>
      <c r="H154" s="63" t="s">
        <v>6</v>
      </c>
      <c r="I154" s="65">
        <v>11</v>
      </c>
      <c r="J154" s="66">
        <v>500000000</v>
      </c>
      <c r="K154" s="49">
        <v>0</v>
      </c>
      <c r="L154" s="49">
        <v>194894737</v>
      </c>
      <c r="M154" s="66">
        <f t="shared" si="22"/>
        <v>305105263</v>
      </c>
      <c r="N154" s="66">
        <v>159894737</v>
      </c>
      <c r="O154" s="27">
        <f t="shared" si="23"/>
        <v>0.31978947400000002</v>
      </c>
      <c r="P154" s="66">
        <v>0</v>
      </c>
      <c r="Q154" s="67">
        <v>0</v>
      </c>
    </row>
    <row r="155" spans="1:17" ht="32.25" customHeight="1" x14ac:dyDescent="0.25">
      <c r="A155" s="53"/>
      <c r="B155" s="7" t="s">
        <v>104</v>
      </c>
      <c r="C155" s="7" t="s">
        <v>98</v>
      </c>
      <c r="D155" s="7" t="s">
        <v>109</v>
      </c>
      <c r="E155" s="7"/>
      <c r="F155" s="7"/>
      <c r="G155" s="24" t="s">
        <v>125</v>
      </c>
      <c r="H155" s="7" t="s">
        <v>6</v>
      </c>
      <c r="I155" s="8">
        <v>11</v>
      </c>
      <c r="J155" s="9">
        <v>2500000000</v>
      </c>
      <c r="K155" s="30">
        <v>0</v>
      </c>
      <c r="L155" s="30">
        <v>60765256.659999996</v>
      </c>
      <c r="M155" s="9">
        <f t="shared" si="22"/>
        <v>2439234743.3400002</v>
      </c>
      <c r="N155" s="9">
        <v>0</v>
      </c>
      <c r="O155" s="27">
        <f t="shared" si="23"/>
        <v>0</v>
      </c>
      <c r="P155" s="9">
        <v>0</v>
      </c>
      <c r="Q155" s="10">
        <v>0</v>
      </c>
    </row>
    <row r="156" spans="1:17" ht="32.25" customHeight="1" x14ac:dyDescent="0.25">
      <c r="A156" s="53" t="s">
        <v>19</v>
      </c>
      <c r="B156" s="7" t="s">
        <v>104</v>
      </c>
      <c r="C156" s="7" t="s">
        <v>98</v>
      </c>
      <c r="D156" s="7" t="s">
        <v>110</v>
      </c>
      <c r="E156" s="7"/>
      <c r="F156" s="7"/>
      <c r="G156" s="24" t="s">
        <v>126</v>
      </c>
      <c r="H156" s="7" t="s">
        <v>6</v>
      </c>
      <c r="I156" s="8">
        <v>11</v>
      </c>
      <c r="J156" s="9">
        <v>700000000</v>
      </c>
      <c r="K156" s="30">
        <v>0</v>
      </c>
      <c r="L156" s="30">
        <v>0</v>
      </c>
      <c r="M156" s="9">
        <f>+J156-L156-K156</f>
        <v>700000000</v>
      </c>
      <c r="N156" s="9">
        <v>0</v>
      </c>
      <c r="O156" s="27">
        <f>IF(N156&gt;1,N156/(J156-K156),0)</f>
        <v>0</v>
      </c>
      <c r="P156" s="9">
        <v>0</v>
      </c>
      <c r="Q156" s="10">
        <v>0</v>
      </c>
    </row>
    <row r="157" spans="1:17" ht="32.25" customHeight="1" x14ac:dyDescent="0.25">
      <c r="A157" s="53" t="s">
        <v>19</v>
      </c>
      <c r="B157" s="7" t="s">
        <v>104</v>
      </c>
      <c r="C157" s="7" t="s">
        <v>98</v>
      </c>
      <c r="D157" s="7">
        <v>24</v>
      </c>
      <c r="E157" s="7"/>
      <c r="F157" s="7"/>
      <c r="G157" s="24" t="s">
        <v>188</v>
      </c>
      <c r="H157" s="7" t="s">
        <v>6</v>
      </c>
      <c r="I157" s="8">
        <v>11</v>
      </c>
      <c r="J157" s="9">
        <v>2357000000</v>
      </c>
      <c r="K157" s="30">
        <v>0</v>
      </c>
      <c r="L157" s="30">
        <v>0</v>
      </c>
      <c r="M157" s="9">
        <f>+J157-L157-K157</f>
        <v>2357000000</v>
      </c>
      <c r="N157" s="9">
        <v>0</v>
      </c>
      <c r="O157" s="27">
        <f t="shared" si="23"/>
        <v>0</v>
      </c>
      <c r="P157" s="9">
        <v>0</v>
      </c>
      <c r="Q157" s="10">
        <v>0</v>
      </c>
    </row>
    <row r="158" spans="1:17" ht="16.5" customHeight="1" x14ac:dyDescent="0.25">
      <c r="A158" s="90" t="s">
        <v>19</v>
      </c>
      <c r="B158" s="91"/>
      <c r="C158" s="91"/>
      <c r="D158" s="91"/>
      <c r="E158" s="91"/>
      <c r="F158" s="91"/>
      <c r="G158" s="92" t="s">
        <v>20</v>
      </c>
      <c r="H158" s="91" t="s">
        <v>6</v>
      </c>
      <c r="I158" s="93">
        <v>11</v>
      </c>
      <c r="J158" s="72">
        <f>J130+J145</f>
        <v>54971948947</v>
      </c>
      <c r="K158" s="3">
        <f>K130+K145</f>
        <v>0</v>
      </c>
      <c r="L158" s="72">
        <f>L130+L145</f>
        <v>9255247204.6599998</v>
      </c>
      <c r="M158" s="72">
        <f>M130+M145</f>
        <v>45716701742.339996</v>
      </c>
      <c r="N158" s="72">
        <f>N130+N145</f>
        <v>3181172524</v>
      </c>
      <c r="O158" s="84">
        <f>IF(N158&gt;1,N158/(J158-K158),0)</f>
        <v>5.7869014741810554E-2</v>
      </c>
      <c r="P158" s="72">
        <f>P130+P145</f>
        <v>0</v>
      </c>
      <c r="Q158" s="81">
        <f>Q130+Q145</f>
        <v>0</v>
      </c>
    </row>
    <row r="159" spans="1:17" ht="16.5" customHeight="1" x14ac:dyDescent="0.25">
      <c r="A159" s="90" t="s">
        <v>19</v>
      </c>
      <c r="B159" s="91"/>
      <c r="C159" s="91"/>
      <c r="D159" s="91"/>
      <c r="E159" s="91"/>
      <c r="F159" s="91"/>
      <c r="G159" s="92" t="s">
        <v>20</v>
      </c>
      <c r="H159" s="91" t="s">
        <v>9</v>
      </c>
      <c r="I159" s="93">
        <v>20</v>
      </c>
      <c r="J159" s="72">
        <f t="shared" ref="J159:Q160" si="24">J131</f>
        <v>14671000000</v>
      </c>
      <c r="K159" s="3">
        <f t="shared" si="24"/>
        <v>0</v>
      </c>
      <c r="L159" s="72">
        <f t="shared" si="24"/>
        <v>0</v>
      </c>
      <c r="M159" s="72">
        <f t="shared" si="24"/>
        <v>14671000000</v>
      </c>
      <c r="N159" s="72">
        <f t="shared" si="24"/>
        <v>0</v>
      </c>
      <c r="O159" s="84">
        <f>IF(N159&gt;1,N159/(J159-K159),0)</f>
        <v>0</v>
      </c>
      <c r="P159" s="72">
        <f t="shared" si="24"/>
        <v>0</v>
      </c>
      <c r="Q159" s="81">
        <f t="shared" si="24"/>
        <v>0</v>
      </c>
    </row>
    <row r="160" spans="1:17" ht="1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9</v>
      </c>
      <c r="I160" s="93">
        <v>21</v>
      </c>
      <c r="J160" s="72">
        <f t="shared" si="24"/>
        <v>3946600000</v>
      </c>
      <c r="K160" s="3">
        <f t="shared" si="24"/>
        <v>0</v>
      </c>
      <c r="L160" s="72">
        <f t="shared" si="24"/>
        <v>0</v>
      </c>
      <c r="M160" s="72">
        <f t="shared" si="24"/>
        <v>3946600000</v>
      </c>
      <c r="N160" s="72">
        <f t="shared" si="24"/>
        <v>0</v>
      </c>
      <c r="O160" s="84">
        <f>IF(N160&gt;1,N160/(J160-K160),0)</f>
        <v>0</v>
      </c>
      <c r="P160" s="72">
        <f t="shared" si="24"/>
        <v>0</v>
      </c>
      <c r="Q160" s="81">
        <f t="shared" si="24"/>
        <v>0</v>
      </c>
    </row>
    <row r="161" spans="1:17" s="5" customFormat="1" ht="13.5" customHeight="1" thickBot="1" x14ac:dyDescent="0.25">
      <c r="A161" s="107" t="s">
        <v>31</v>
      </c>
      <c r="B161" s="108"/>
      <c r="C161" s="108"/>
      <c r="D161" s="108"/>
      <c r="E161" s="108"/>
      <c r="F161" s="108"/>
      <c r="G161" s="108"/>
      <c r="H161" s="108"/>
      <c r="I161" s="109"/>
      <c r="J161" s="45">
        <f>SUM(J158:J160)</f>
        <v>73589548947</v>
      </c>
      <c r="K161" s="45">
        <f>SUM(K158:K160)</f>
        <v>0</v>
      </c>
      <c r="L161" s="45">
        <f>SUM(L158:L160)</f>
        <v>9255247204.6599998</v>
      </c>
      <c r="M161" s="45">
        <f>SUM(M158:M160)</f>
        <v>64334301742.339996</v>
      </c>
      <c r="N161" s="45">
        <f>SUM(N158:N160)</f>
        <v>3181172524</v>
      </c>
      <c r="O161" s="47">
        <f>IF(N161&gt;1,N161/(J161-K161),0)</f>
        <v>4.3228591145342055E-2</v>
      </c>
      <c r="P161" s="45">
        <f>SUM(P158:P160)</f>
        <v>0</v>
      </c>
      <c r="Q161" s="60">
        <f>SUM(Q158:Q160)</f>
        <v>0</v>
      </c>
    </row>
    <row r="162" spans="1:17" s="16" customFormat="1" ht="11.25" customHeight="1" thickBot="1" x14ac:dyDescent="0.3">
      <c r="A162" s="107" t="s">
        <v>32</v>
      </c>
      <c r="B162" s="108"/>
      <c r="C162" s="108"/>
      <c r="D162" s="108"/>
      <c r="E162" s="108"/>
      <c r="F162" s="108"/>
      <c r="G162" s="108"/>
      <c r="H162" s="108"/>
      <c r="I162" s="108"/>
      <c r="J162" s="89">
        <f>+J161+J128+J122</f>
        <v>351321372132</v>
      </c>
      <c r="K162" s="88">
        <f>+K161+K128+K122</f>
        <v>13494700000</v>
      </c>
      <c r="L162" s="45">
        <f>+L161+L128+L122</f>
        <v>44173665053.520004</v>
      </c>
      <c r="M162" s="45">
        <f>+M161+M128+M122</f>
        <v>293653007078.47998</v>
      </c>
      <c r="N162" s="45">
        <f>+N161+N128+N122</f>
        <v>37264476739.860001</v>
      </c>
      <c r="O162" s="47">
        <f>IF(N162&gt;1,N162/(J162-K162),0)</f>
        <v>0.11030649683367671</v>
      </c>
      <c r="P162" s="45">
        <f>+P161+P128+P122</f>
        <v>15012847213</v>
      </c>
      <c r="Q162" s="60">
        <f>+Q161+Q128+Q122</f>
        <v>14954038250</v>
      </c>
    </row>
    <row r="163" spans="1:17" s="16" customFormat="1" ht="9" customHeight="1" x14ac:dyDescent="0.25">
      <c r="A163" s="16" t="s">
        <v>34</v>
      </c>
      <c r="E163" s="17"/>
      <c r="F163" s="18"/>
      <c r="G163" s="19"/>
      <c r="H163" s="20"/>
      <c r="I163" s="21"/>
      <c r="J163" s="87"/>
      <c r="K163" s="68"/>
      <c r="L163" s="50"/>
      <c r="M163" s="22"/>
      <c r="N163" s="33"/>
      <c r="O163" s="22"/>
    </row>
    <row r="164" spans="1:17" s="16" customFormat="1" ht="9" customHeight="1" x14ac:dyDescent="0.25">
      <c r="A164" s="16" t="s">
        <v>184</v>
      </c>
      <c r="E164" s="17"/>
      <c r="F164" s="18"/>
      <c r="G164" s="19"/>
      <c r="H164" s="20"/>
      <c r="I164" s="21"/>
      <c r="K164" s="74"/>
      <c r="L164" s="31"/>
      <c r="M164" s="22"/>
      <c r="N164" s="34"/>
      <c r="O164" s="22"/>
    </row>
    <row r="165" spans="1:17" s="16" customFormat="1" ht="9" customHeight="1" x14ac:dyDescent="0.25">
      <c r="A165" s="16" t="s">
        <v>185</v>
      </c>
      <c r="E165" s="17"/>
      <c r="F165" s="18"/>
      <c r="G165" s="19"/>
      <c r="H165" s="20"/>
      <c r="I165" s="21"/>
      <c r="L165" s="75"/>
      <c r="M165" s="22"/>
      <c r="N165" s="34"/>
      <c r="O165" s="22"/>
    </row>
    <row r="166" spans="1:17" x14ac:dyDescent="0.25">
      <c r="A166" s="16" t="s">
        <v>193</v>
      </c>
      <c r="B166" s="16"/>
      <c r="C166" s="16"/>
      <c r="D166" s="16"/>
      <c r="E166" s="17"/>
      <c r="F166" s="18"/>
      <c r="G166" s="19"/>
      <c r="H166" s="20"/>
      <c r="I166" s="21"/>
      <c r="J166" s="16"/>
      <c r="K166" s="16"/>
      <c r="L166" s="31"/>
      <c r="M166" s="22"/>
      <c r="N166" s="34"/>
      <c r="O166" s="22"/>
      <c r="P166" s="16"/>
      <c r="Q166" s="16"/>
    </row>
  </sheetData>
  <mergeCells count="15">
    <mergeCell ref="A161:I161"/>
    <mergeCell ref="A162:I162"/>
    <mergeCell ref="A34:I34"/>
    <mergeCell ref="A35:Q35"/>
    <mergeCell ref="A91:I91"/>
    <mergeCell ref="A92:Q92"/>
    <mergeCell ref="A117:I117"/>
    <mergeCell ref="A122:I122"/>
    <mergeCell ref="A106:Q106"/>
    <mergeCell ref="A105:I105"/>
    <mergeCell ref="A123:Q123"/>
    <mergeCell ref="A128:I128"/>
    <mergeCell ref="A2:Q2"/>
    <mergeCell ref="A1:F1"/>
    <mergeCell ref="A129:Q129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ENERO 31-2023
&amp;R
Página &amp;P de &amp;N</oddHeader>
  </headerFooter>
  <ignoredErrors>
    <ignoredError sqref="B35:Q35 A92:Q92 A107:I107 L113 A23:A31 A51:A56 K51:K56 A98:I100 K100 M99 A109:B111 K23:K31 A113:A115 D115:F115 H115:I115 P109 P113:Q113 A33:L33 A34:I34 N33:Q33 N113 A88:I88 A91:I91 J113 K114 K110:K111 E109:I109 G110:I111 G23:I26 H27:I27 G28:I31 P98:Q98 M114 H51:I52 H54:I56 B18:D18 B19:E26 B3:E4 I4 B90 A45:I46 B157:C157 B147:E153 D114:H114 E113:H113 B112:C116 K34:L34 B101:F103 H48:I48 K48 A48:F48 B5:C17 B27:D32 B154:D155 B75:F87 I85:I87 B51:F73 O34:Q34" numberStoredAsText="1"/>
    <ignoredError sqref="M109 M113 K18 O99:O100 O159:O160 O102:O103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31-2023</vt:lpstr>
      <vt:lpstr>'ENERO 31-2023'!Área_de_impresión</vt:lpstr>
      <vt:lpstr>'ENERO 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2023-02-09T19:31:59Z</cp:lastPrinted>
  <dcterms:created xsi:type="dcterms:W3CDTF">2016-02-01T15:56:25Z</dcterms:created>
  <dcterms:modified xsi:type="dcterms:W3CDTF">2023-02-09T19:35:26Z</dcterms:modified>
</cp:coreProperties>
</file>