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C:\Users\cesar.acuna\Desktop\2022\Agosto\"/>
    </mc:Choice>
  </mc:AlternateContent>
  <xr:revisionPtr revIDLastSave="0" documentId="8_{91B43B05-91C4-49E5-B14E-834F8A6AAEE1}" xr6:coauthVersionLast="36" xr6:coauthVersionMax="36" xr10:uidLastSave="{00000000-0000-0000-0000-000000000000}"/>
  <bookViews>
    <workbookView xWindow="0" yWindow="0" windowWidth="28800" windowHeight="12225"/>
  </bookViews>
  <sheets>
    <sheet name="AGOSTO-31-2022" sheetId="11" r:id="rId1"/>
  </sheets>
  <definedNames>
    <definedName name="_xlnm._FilterDatabase" localSheetId="0" hidden="1">'AGOSTO-31-2022'!$A$1:$S$164</definedName>
    <definedName name="_xlnm.Print_Area" localSheetId="0">'AGOSTO-31-2022'!$A$1:$Q$165</definedName>
    <definedName name="_xlnm.Print_Titles" localSheetId="0">'AGOSTO-31-2022'!$1:$1</definedName>
  </definedNames>
  <calcPr calcId="191029" fullCalcOnLoad="1"/>
</workbook>
</file>

<file path=xl/calcChain.xml><?xml version="1.0" encoding="utf-8"?>
<calcChain xmlns="http://schemas.openxmlformats.org/spreadsheetml/2006/main">
  <c r="Q37" i="11" l="1"/>
  <c r="P37" i="11"/>
  <c r="N37" i="11"/>
  <c r="L37" i="11"/>
  <c r="K37" i="11"/>
  <c r="O37" i="11" s="1"/>
  <c r="J37" i="11"/>
  <c r="M74" i="11"/>
  <c r="Q41" i="11"/>
  <c r="Q87" i="11" s="1"/>
  <c r="Q89" i="11" s="1"/>
  <c r="P41" i="11"/>
  <c r="N41" i="11"/>
  <c r="L41" i="11"/>
  <c r="L87" i="11"/>
  <c r="J41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45" i="11"/>
  <c r="O44" i="11"/>
  <c r="O43" i="11"/>
  <c r="O40" i="11"/>
  <c r="O38" i="11"/>
  <c r="O33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N87" i="11"/>
  <c r="M40" i="11"/>
  <c r="M39" i="11"/>
  <c r="M38" i="11"/>
  <c r="M37" i="11" s="1"/>
  <c r="K41" i="11"/>
  <c r="K87" i="11" s="1"/>
  <c r="M46" i="11"/>
  <c r="M146" i="11"/>
  <c r="O146" i="11"/>
  <c r="J145" i="11"/>
  <c r="M98" i="11"/>
  <c r="M97" i="11" s="1"/>
  <c r="M9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42" i="11"/>
  <c r="M88" i="11" s="1"/>
  <c r="M121" i="11" s="1"/>
  <c r="M72" i="11"/>
  <c r="M73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J92" i="11"/>
  <c r="O92" i="11"/>
  <c r="J91" i="11"/>
  <c r="K92" i="11"/>
  <c r="K91" i="11"/>
  <c r="O91" i="11" s="1"/>
  <c r="L92" i="11"/>
  <c r="L91" i="11"/>
  <c r="N92" i="11"/>
  <c r="N91" i="11"/>
  <c r="P92" i="11"/>
  <c r="P91" i="11"/>
  <c r="Q92" i="11"/>
  <c r="Q91" i="11"/>
  <c r="L18" i="11"/>
  <c r="M47" i="11"/>
  <c r="L42" i="11"/>
  <c r="L88" i="11"/>
  <c r="L121" i="11"/>
  <c r="K42" i="11"/>
  <c r="K88" i="11" s="1"/>
  <c r="J42" i="11"/>
  <c r="O42" i="11" s="1"/>
  <c r="J88" i="11"/>
  <c r="J121" i="11" s="1"/>
  <c r="M94" i="11"/>
  <c r="N145" i="11"/>
  <c r="N156" i="11"/>
  <c r="Q145" i="11"/>
  <c r="P145" i="11"/>
  <c r="P156" i="11" s="1"/>
  <c r="P160" i="11" s="1"/>
  <c r="L145" i="11"/>
  <c r="N4" i="11"/>
  <c r="M43" i="11"/>
  <c r="O39" i="11"/>
  <c r="J26" i="11"/>
  <c r="Q131" i="11"/>
  <c r="Q157" i="11"/>
  <c r="P131" i="11"/>
  <c r="P157" i="11"/>
  <c r="N131" i="11"/>
  <c r="N157" i="11" s="1"/>
  <c r="O157" i="11" s="1"/>
  <c r="O131" i="11"/>
  <c r="L131" i="11"/>
  <c r="L157" i="11"/>
  <c r="K131" i="11"/>
  <c r="K157" i="11"/>
  <c r="J131" i="11"/>
  <c r="J157" i="11"/>
  <c r="Q133" i="11"/>
  <c r="P133" i="11"/>
  <c r="P159" i="11"/>
  <c r="N133" i="11"/>
  <c r="O133" i="11" s="1"/>
  <c r="L133" i="11"/>
  <c r="L159" i="11" s="1"/>
  <c r="K133" i="11"/>
  <c r="J133" i="11"/>
  <c r="O135" i="11"/>
  <c r="M135" i="11"/>
  <c r="M131" i="11"/>
  <c r="M157" i="11" s="1"/>
  <c r="P126" i="11"/>
  <c r="P125" i="11" s="1"/>
  <c r="P124" i="11" s="1"/>
  <c r="P128" i="11" s="1"/>
  <c r="N126" i="11"/>
  <c r="N125" i="11"/>
  <c r="O125" i="11" s="1"/>
  <c r="N124" i="11"/>
  <c r="O124" i="11" s="1"/>
  <c r="L126" i="11"/>
  <c r="L125" i="11"/>
  <c r="L124" i="11" s="1"/>
  <c r="L128" i="11" s="1"/>
  <c r="J126" i="11"/>
  <c r="J125" i="11"/>
  <c r="J124" i="11"/>
  <c r="J128" i="11"/>
  <c r="O115" i="11"/>
  <c r="O93" i="11"/>
  <c r="M93" i="11"/>
  <c r="M92" i="11" s="1"/>
  <c r="M91" i="11" s="1"/>
  <c r="Q42" i="11"/>
  <c r="Q88" i="11" s="1"/>
  <c r="Q121" i="11" s="1"/>
  <c r="P42" i="11"/>
  <c r="P88" i="11"/>
  <c r="P121" i="11" s="1"/>
  <c r="J4" i="11"/>
  <c r="N42" i="11"/>
  <c r="N88" i="11"/>
  <c r="N89" i="11" s="1"/>
  <c r="N130" i="11"/>
  <c r="N26" i="11"/>
  <c r="O26" i="11"/>
  <c r="N18" i="11"/>
  <c r="O18" i="11" s="1"/>
  <c r="O155" i="11"/>
  <c r="O154" i="11"/>
  <c r="O153" i="11"/>
  <c r="O152" i="11"/>
  <c r="O151" i="11"/>
  <c r="O150" i="11"/>
  <c r="O149" i="11"/>
  <c r="O148" i="11"/>
  <c r="O147" i="11"/>
  <c r="O144" i="11"/>
  <c r="O143" i="11"/>
  <c r="O142" i="11"/>
  <c r="O141" i="11"/>
  <c r="O140" i="11"/>
  <c r="O139" i="11"/>
  <c r="O138" i="11"/>
  <c r="O137" i="11"/>
  <c r="O136" i="11"/>
  <c r="O134" i="11"/>
  <c r="O112" i="11"/>
  <c r="O111" i="11"/>
  <c r="O104" i="11"/>
  <c r="O99" i="11"/>
  <c r="O98" i="11"/>
  <c r="O94" i="11"/>
  <c r="M44" i="11"/>
  <c r="M41" i="11" s="1"/>
  <c r="M87" i="11" s="1"/>
  <c r="M49" i="11"/>
  <c r="M48" i="11"/>
  <c r="M45" i="11"/>
  <c r="M111" i="11"/>
  <c r="Q101" i="11"/>
  <c r="P101" i="11"/>
  <c r="N101" i="11"/>
  <c r="L101" i="11"/>
  <c r="L100" i="11"/>
  <c r="K101" i="11"/>
  <c r="J101" i="11"/>
  <c r="J100" i="11" s="1"/>
  <c r="J105" i="11" s="1"/>
  <c r="J106" i="11" s="1"/>
  <c r="Q103" i="11"/>
  <c r="Q100" i="11" s="1"/>
  <c r="Q105" i="11" s="1"/>
  <c r="Q106" i="11" s="1"/>
  <c r="P103" i="11"/>
  <c r="P100" i="11"/>
  <c r="N103" i="11"/>
  <c r="O103" i="11"/>
  <c r="L103" i="11"/>
  <c r="J103" i="11"/>
  <c r="J110" i="11"/>
  <c r="J108" i="11"/>
  <c r="J116" i="11"/>
  <c r="K105" i="11"/>
  <c r="J97" i="11"/>
  <c r="J95" i="11"/>
  <c r="L110" i="11"/>
  <c r="L116" i="11"/>
  <c r="L108" i="11"/>
  <c r="M112" i="11"/>
  <c r="J132" i="11"/>
  <c r="J158" i="11" s="1"/>
  <c r="J130" i="11"/>
  <c r="J156" i="11" s="1"/>
  <c r="M155" i="11"/>
  <c r="Q110" i="11"/>
  <c r="Q116" i="11"/>
  <c r="O102" i="11"/>
  <c r="M102" i="11"/>
  <c r="M101" i="11"/>
  <c r="M100" i="11" s="1"/>
  <c r="L97" i="11"/>
  <c r="L95" i="11" s="1"/>
  <c r="L105" i="11" s="1"/>
  <c r="L106" i="11" s="1"/>
  <c r="K103" i="11"/>
  <c r="K100" i="11"/>
  <c r="M5" i="11"/>
  <c r="M4" i="11" s="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J3" i="11"/>
  <c r="J34" i="11"/>
  <c r="J35" i="11" s="1"/>
  <c r="K18" i="11"/>
  <c r="P18" i="11"/>
  <c r="Q18" i="11"/>
  <c r="M19" i="11"/>
  <c r="M20" i="11"/>
  <c r="M18" i="11" s="1"/>
  <c r="M21" i="11"/>
  <c r="M22" i="11"/>
  <c r="M23" i="11"/>
  <c r="M24" i="11"/>
  <c r="M25" i="11"/>
  <c r="L26" i="11"/>
  <c r="P26" i="11"/>
  <c r="Q26" i="11"/>
  <c r="Q3" i="11" s="1"/>
  <c r="Q34" i="11" s="1"/>
  <c r="Q35" i="11" s="1"/>
  <c r="M27" i="11"/>
  <c r="M26" i="11" s="1"/>
  <c r="M28" i="11"/>
  <c r="M29" i="11"/>
  <c r="M30" i="11"/>
  <c r="M31" i="11"/>
  <c r="M32" i="11"/>
  <c r="M33" i="11"/>
  <c r="K110" i="11"/>
  <c r="M110" i="11" s="1"/>
  <c r="K97" i="11"/>
  <c r="K95" i="11"/>
  <c r="K106" i="11"/>
  <c r="K4" i="11"/>
  <c r="O4" i="11" s="1"/>
  <c r="K3" i="11"/>
  <c r="K34" i="11"/>
  <c r="K35" i="11"/>
  <c r="P132" i="11"/>
  <c r="P158" i="11"/>
  <c r="K145" i="11"/>
  <c r="K132" i="11"/>
  <c r="K158" i="11" s="1"/>
  <c r="O132" i="11"/>
  <c r="K159" i="11"/>
  <c r="K130" i="11"/>
  <c r="K156" i="11" s="1"/>
  <c r="K160" i="11" s="1"/>
  <c r="K127" i="11"/>
  <c r="K114" i="11"/>
  <c r="K113" i="11"/>
  <c r="K109" i="11"/>
  <c r="Q159" i="11"/>
  <c r="J159" i="11"/>
  <c r="L132" i="11"/>
  <c r="L158" i="11"/>
  <c r="Q132" i="11"/>
  <c r="Q158" i="11"/>
  <c r="N132" i="11"/>
  <c r="N158" i="11" s="1"/>
  <c r="O158" i="11" s="1"/>
  <c r="Q130" i="11"/>
  <c r="Q156" i="11" s="1"/>
  <c r="Q160" i="11" s="1"/>
  <c r="Q126" i="11"/>
  <c r="Q125" i="11"/>
  <c r="Q124" i="11" s="1"/>
  <c r="Q128" i="11" s="1"/>
  <c r="P130" i="11"/>
  <c r="L130" i="11"/>
  <c r="L156" i="11" s="1"/>
  <c r="L160" i="11" s="1"/>
  <c r="M154" i="11"/>
  <c r="M153" i="11"/>
  <c r="M152" i="11"/>
  <c r="M151" i="11"/>
  <c r="M150" i="11"/>
  <c r="M147" i="11"/>
  <c r="M145" i="11" s="1"/>
  <c r="M144" i="11"/>
  <c r="M142" i="11"/>
  <c r="M141" i="11"/>
  <c r="M140" i="11"/>
  <c r="M139" i="11"/>
  <c r="M138" i="11"/>
  <c r="M137" i="11"/>
  <c r="M134" i="11"/>
  <c r="M130" i="11" s="1"/>
  <c r="M156" i="11" s="1"/>
  <c r="M115" i="11"/>
  <c r="M104" i="11"/>
  <c r="M103" i="11"/>
  <c r="Q114" i="11"/>
  <c r="Q113" i="11"/>
  <c r="Q109" i="11"/>
  <c r="Q117" i="11"/>
  <c r="Q120" i="11" s="1"/>
  <c r="P114" i="11"/>
  <c r="P113" i="11" s="1"/>
  <c r="P109" i="11" s="1"/>
  <c r="P117" i="11" s="1"/>
  <c r="P120" i="11" s="1"/>
  <c r="N114" i="11"/>
  <c r="O114" i="11" s="1"/>
  <c r="N113" i="11"/>
  <c r="O113" i="11"/>
  <c r="L114" i="11"/>
  <c r="L113" i="11" s="1"/>
  <c r="L109" i="11" s="1"/>
  <c r="L117" i="11" s="1"/>
  <c r="L120" i="11" s="1"/>
  <c r="J114" i="11"/>
  <c r="J113" i="11"/>
  <c r="J109" i="11"/>
  <c r="J117" i="11"/>
  <c r="J120" i="11" s="1"/>
  <c r="P110" i="11"/>
  <c r="P116" i="11" s="1"/>
  <c r="N110" i="11"/>
  <c r="Q97" i="11"/>
  <c r="Q95" i="11" s="1"/>
  <c r="P97" i="11"/>
  <c r="P95" i="11" s="1"/>
  <c r="P105" i="11" s="1"/>
  <c r="P106" i="11" s="1"/>
  <c r="N97" i="11"/>
  <c r="O97" i="11"/>
  <c r="Q4" i="11"/>
  <c r="P4" i="11"/>
  <c r="P3" i="11" s="1"/>
  <c r="P34" i="11" s="1"/>
  <c r="P35" i="11" s="1"/>
  <c r="M136" i="11"/>
  <c r="M143" i="11"/>
  <c r="M133" i="11"/>
  <c r="M159" i="11" s="1"/>
  <c r="M148" i="11"/>
  <c r="M149" i="11"/>
  <c r="L4" i="11"/>
  <c r="L3" i="11"/>
  <c r="L34" i="11"/>
  <c r="L35" i="11" s="1"/>
  <c r="O130" i="11"/>
  <c r="N96" i="11"/>
  <c r="N116" i="11"/>
  <c r="N108" i="11"/>
  <c r="Q96" i="11"/>
  <c r="L96" i="11"/>
  <c r="M132" i="11"/>
  <c r="M158" i="11"/>
  <c r="P87" i="11"/>
  <c r="N121" i="11"/>
  <c r="O126" i="11"/>
  <c r="Q118" i="11"/>
  <c r="M127" i="11"/>
  <c r="M126" i="11" s="1"/>
  <c r="M125" i="11" s="1"/>
  <c r="M124" i="11" s="1"/>
  <c r="M128" i="11" s="1"/>
  <c r="O127" i="11"/>
  <c r="K126" i="11"/>
  <c r="K125" i="11"/>
  <c r="N128" i="11"/>
  <c r="P108" i="11"/>
  <c r="O145" i="11"/>
  <c r="N109" i="11"/>
  <c r="N117" i="11" s="1"/>
  <c r="N100" i="11"/>
  <c r="O100" i="11" s="1"/>
  <c r="K117" i="11"/>
  <c r="K120" i="11" s="1"/>
  <c r="N95" i="11"/>
  <c r="O95" i="11" s="1"/>
  <c r="Q108" i="11"/>
  <c r="J96" i="11"/>
  <c r="O96" i="11" s="1"/>
  <c r="L89" i="11"/>
  <c r="J87" i="11"/>
  <c r="J89" i="11" s="1"/>
  <c r="K124" i="11"/>
  <c r="K128" i="11" s="1"/>
  <c r="O109" i="11"/>
  <c r="M95" i="11" l="1"/>
  <c r="M96" i="11"/>
  <c r="L118" i="11"/>
  <c r="O128" i="11"/>
  <c r="P119" i="11"/>
  <c r="P122" i="11" s="1"/>
  <c r="P161" i="11" s="1"/>
  <c r="P118" i="11"/>
  <c r="Q119" i="11"/>
  <c r="Q122" i="11" s="1"/>
  <c r="M116" i="11"/>
  <c r="M108" i="11"/>
  <c r="M3" i="11"/>
  <c r="M34" i="11" s="1"/>
  <c r="M35" i="11" s="1"/>
  <c r="M89" i="11"/>
  <c r="K121" i="11"/>
  <c r="O121" i="11" s="1"/>
  <c r="O88" i="11"/>
  <c r="M160" i="11"/>
  <c r="O87" i="11"/>
  <c r="K89" i="11"/>
  <c r="O89" i="11" s="1"/>
  <c r="N120" i="11"/>
  <c r="O120" i="11" s="1"/>
  <c r="O117" i="11"/>
  <c r="N118" i="11"/>
  <c r="M105" i="11"/>
  <c r="M106" i="11" s="1"/>
  <c r="M113" i="11"/>
  <c r="M109" i="11" s="1"/>
  <c r="M117" i="11" s="1"/>
  <c r="M120" i="11" s="1"/>
  <c r="Q161" i="11"/>
  <c r="O156" i="11"/>
  <c r="J160" i="11"/>
  <c r="J161" i="11" s="1"/>
  <c r="J118" i="11"/>
  <c r="O110" i="11"/>
  <c r="N105" i="11"/>
  <c r="N3" i="11"/>
  <c r="M114" i="11"/>
  <c r="J119" i="11"/>
  <c r="J122" i="11" s="1"/>
  <c r="P89" i="11"/>
  <c r="N159" i="11"/>
  <c r="O159" i="11" s="1"/>
  <c r="K108" i="11"/>
  <c r="O108" i="11" s="1"/>
  <c r="P96" i="11"/>
  <c r="O101" i="11"/>
  <c r="O41" i="11"/>
  <c r="K116" i="11"/>
  <c r="O116" i="11" s="1"/>
  <c r="L119" i="11"/>
  <c r="L122" i="11" s="1"/>
  <c r="L161" i="11" s="1"/>
  <c r="N160" i="11" l="1"/>
  <c r="O105" i="11"/>
  <c r="N106" i="11"/>
  <c r="O106" i="11" s="1"/>
  <c r="M119" i="11"/>
  <c r="M122" i="11" s="1"/>
  <c r="M161" i="11" s="1"/>
  <c r="M118" i="11"/>
  <c r="K119" i="11"/>
  <c r="K122" i="11" s="1"/>
  <c r="K161" i="11" s="1"/>
  <c r="K118" i="11"/>
  <c r="O118" i="11" s="1"/>
  <c r="O3" i="11"/>
  <c r="N34" i="11"/>
  <c r="O34" i="11" l="1"/>
  <c r="O35" i="11" s="1"/>
  <c r="N35" i="11"/>
  <c r="N119" i="11"/>
  <c r="O160" i="11"/>
  <c r="O119" i="11" l="1"/>
  <c r="N122" i="11"/>
  <c r="O122" i="11" l="1"/>
  <c r="N161" i="11"/>
  <c r="O161" i="11" s="1"/>
</calcChain>
</file>

<file path=xl/sharedStrings.xml><?xml version="1.0" encoding="utf-8"?>
<sst xmlns="http://schemas.openxmlformats.org/spreadsheetml/2006/main" count="1061" uniqueCount="198">
  <si>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</si>
  <si>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</si>
  <si>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</si>
  <si>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</si>
  <si>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</si>
  <si>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</si>
  <si>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</si>
  <si>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</si>
  <si>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</si>
  <si>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</si>
  <si>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</si>
  <si>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</si>
  <si>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</si>
  <si>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</si>
  <si>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</si>
  <si>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</si>
  <si>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</si>
  <si>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</si>
  <si>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</si>
  <si>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</si>
  <si>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</si>
  <si>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</si>
  <si>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</si>
  <si>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</si>
  <si>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</si>
  <si>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</si>
  <si>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</si>
  <si>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</si>
  <si>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</si>
  <si>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</si>
  <si>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</si>
  <si>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</si>
  <si>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</si>
  <si>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</si>
  <si>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</si>
  <si>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</si>
  <si>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</si>
  <si>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</si>
  <si>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</si>
  <si>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</si>
  <si>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</si>
  <si>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</si>
  <si>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</si>
  <si>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</si>
  <si>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</si>
  <si>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</si>
  <si>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</si>
  <si>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</si>
  <si>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</si>
  <si>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</si>
  <si>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</si>
  <si>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</si>
  <si>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</si>
  <si>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</si>
  <si>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</si>
  <si>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</si>
  <si>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</si>
  <si>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</si>
  <si>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</si>
  <si>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</si>
  <si>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</si>
  <si>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</si>
  <si>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</si>
  <si>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</si>
  <si>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</si>
  <si>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</si>
  <si>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</si>
  <si>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</si>
  <si>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</si>
  <si>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</si>
  <si>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</si>
  <si>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</si>
  <si>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</si>
  <si>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</si>
  <si>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</si>
  <si>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</si>
  <si>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</si>
  <si>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</si>
  <si>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</si>
  <si>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</si>
  <si>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</si>
  <si>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</si>
  <si>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</si>
  <si>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</si>
  <si>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</si>
  <si>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</si>
  <si>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</si>
  <si>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</si>
  <si>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</si>
  <si>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</si>
  <si>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</si>
  <si>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</si>
  <si>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</si>
  <si>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</si>
  <si>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</si>
  <si>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</si>
  <si>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</si>
  <si>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</si>
  <si>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</si>
  <si>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</si>
  <si>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</si>
  <si>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</si>
  <si>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</si>
  <si>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</si>
  <si>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</si>
  <si>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</si>
  <si>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</si>
  <si>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</si>
  <si>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</si>
  <si>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</si>
  <si>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</si>
  <si>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</si>
  <si>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</si>
  <si>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</si>
  <si>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</si>
  <si>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</si>
  <si>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</si>
  <si>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</si>
  <si>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</si>
  <si>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</si>
  <si>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</si>
  <si>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</si>
  <si>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</si>
  <si>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</si>
  <si>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</si>
  <si>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</si>
  <si>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</si>
  <si>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</si>
  <si>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</si>
  <si>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</si>
  <si>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</si>
  <si>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</si>
  <si>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</si>
  <si>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</si>
  <si>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</si>
  <si>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</si>
  <si>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</si>
  <si>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</si>
  <si>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</si>
  <si>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</si>
  <si>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</si>
  <si>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</si>
  <si>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</si>
  <si>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</si>
  <si>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</si>
  <si>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</si>
  <si>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</si>
  <si>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</si>
  <si>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</si>
  <si>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</si>
  <si>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</si>
  <si>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</si>
  <si>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</si>
  <si>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</si>
  <si>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</si>
  <si>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</si>
  <si>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</si>
  <si>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</si>
  <si>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</si>
  <si>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</si>
  <si>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</si>
  <si>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</si>
  <si>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</si>
  <si>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</si>
  <si>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</si>
  <si>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</si>
  <si>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</si>
  <si>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</si>
  <si>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</si>
  <si>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</si>
  <si>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</si>
  <si>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</si>
  <si>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</si>
  <si>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</si>
  <si>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</si>
  <si>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</si>
  <si>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</si>
  <si>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</si>
  <si>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</si>
  <si>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</si>
  <si>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</si>
  <si>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</si>
  <si>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</si>
  <si>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</si>
  <si>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</si>
  <si>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</si>
  <si>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</si>
  <si>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</si>
  <si>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</si>
  <si>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</si>
  <si>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</si>
  <si>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</si>
  <si>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</si>
  <si>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</si>
  <si>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</si>
  <si>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</si>
  <si>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>SERVICIOS DE ARRENDAMIENTO O ALQUILER SIN OPERARIO</t>
  </si>
  <si>
    <t>Fecha: Septiembre-02-2022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</si>
</sst>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Verdana"/>
      <family val="2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171" fontId="7" fillId="0" borderId="1" xfId="1" applyNumberFormat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23" fillId="3" borderId="17" xfId="2" applyFont="1" applyFill="1" applyBorder="1" applyAlignment="1">
      <alignment horizontal="center" vertical="center" wrapText="1"/>
    </xf>
    <xf numFmtId="0" fontId="23" fillId="3" borderId="18" xfId="2" applyFont="1" applyFill="1" applyBorder="1" applyAlignment="1">
      <alignment horizontal="center" vertical="center" wrapText="1"/>
    </xf>
    <xf numFmtId="0" fontId="23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5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3.5703125" style="2" bestFit="1" customWidth="1"/>
    <col min="12" max="12" width="15.140625" style="32" bestFit="1" customWidth="1"/>
    <col min="13" max="13" width="14.42578125" style="2" bestFit="1" customWidth="1"/>
    <col min="14" max="14" width="14.85546875" style="32" bestFit="1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1" t="s">
        <v>25</v>
      </c>
      <c r="B1" s="102"/>
      <c r="C1" s="102"/>
      <c r="D1" s="102"/>
      <c r="E1" s="102"/>
      <c r="F1" s="103"/>
      <c r="G1" s="100" t="s">
        <v>1</v>
      </c>
      <c r="H1" s="100" t="s">
        <v>2</v>
      </c>
      <c r="I1" s="100" t="s">
        <v>3</v>
      </c>
      <c r="J1" s="100" t="s">
        <v>37</v>
      </c>
      <c r="K1" s="100" t="s">
        <v>38</v>
      </c>
      <c r="L1" s="100" t="s">
        <v>21</v>
      </c>
      <c r="M1" s="100" t="s">
        <v>22</v>
      </c>
      <c r="N1" s="100" t="s">
        <v>23</v>
      </c>
      <c r="O1" s="100" t="s">
        <v>26</v>
      </c>
      <c r="P1" s="100" t="s">
        <v>24</v>
      </c>
      <c r="Q1" s="69" t="s">
        <v>28</v>
      </c>
    </row>
    <row r="2" spans="1:17" s="4" customFormat="1" ht="14.25" customHeight="1" thickTop="1" thickBot="1" x14ac:dyDescent="0.3">
      <c r="A2" s="104" t="s">
        <v>98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207116500000</v>
      </c>
      <c r="K3" s="42">
        <f>K4+K18+K26</f>
        <v>0</v>
      </c>
      <c r="L3" s="42">
        <f>L4+L18+L26</f>
        <v>124390152189.07001</v>
      </c>
      <c r="M3" s="42">
        <f>M4+M18+M26</f>
        <v>82726347810.929993</v>
      </c>
      <c r="N3" s="42">
        <f>N4+N18+N26</f>
        <v>124390152189.07001</v>
      </c>
      <c r="O3" s="43">
        <f>IF(N3&gt;1,N3/(J3-K3),0)</f>
        <v>0.6005806016858628</v>
      </c>
      <c r="P3" s="42">
        <f>P4+P18+P26</f>
        <v>123661781086.07001</v>
      </c>
      <c r="Q3" s="44">
        <f>Q4+Q18+Q26</f>
        <v>123592682124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140869003000</v>
      </c>
      <c r="K4" s="26">
        <f>SUM(K5:K17)</f>
        <v>0</v>
      </c>
      <c r="L4" s="26">
        <f>SUM(L5:L17)</f>
        <v>86013240435.070007</v>
      </c>
      <c r="M4" s="15">
        <f>SUM(M5:M17)</f>
        <v>54855762564.93</v>
      </c>
      <c r="N4" s="26">
        <f>SUM(N5:N17)</f>
        <v>86013240435.070007</v>
      </c>
      <c r="O4" s="43">
        <f>IF(N4&gt;1,N4/(J4-K4),0)</f>
        <v>0.6105902547991342</v>
      </c>
      <c r="P4" s="15">
        <f>SUM(P5:P17)</f>
        <v>85958642192.070007</v>
      </c>
      <c r="Q4" s="37">
        <f>SUM(Q5:Q17)</f>
        <v>85889543230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101100042460</v>
      </c>
      <c r="K5" s="9">
        <v>0</v>
      </c>
      <c r="L5" s="9">
        <v>67914045920.07</v>
      </c>
      <c r="M5" s="9">
        <f t="shared" ref="M5:M17" si="0">+J5-L5-K5</f>
        <v>33185996539.93</v>
      </c>
      <c r="N5" s="9">
        <v>67914045920.07</v>
      </c>
      <c r="O5" s="27">
        <f>IF(N5&gt;1,N5/(J5-K5),0)</f>
        <v>0.67175091392211861</v>
      </c>
      <c r="P5" s="9">
        <v>67859447677.07</v>
      </c>
      <c r="Q5" s="10">
        <v>67790348715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1465499295</v>
      </c>
      <c r="M6" s="9">
        <f t="shared" si="0"/>
        <v>643540976</v>
      </c>
      <c r="N6" s="9">
        <v>1465499295</v>
      </c>
      <c r="O6" s="27">
        <f t="shared" ref="O6:O17" si="1">IF(N6&gt;1,N6/(J6-K6),0)</f>
        <v>0.69486548699477158</v>
      </c>
      <c r="P6" s="9">
        <v>1465499295</v>
      </c>
      <c r="Q6" s="10">
        <v>1465499295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800204975</v>
      </c>
      <c r="M7" s="9">
        <f t="shared" si="0"/>
        <v>456057078</v>
      </c>
      <c r="N7" s="9">
        <v>800204975</v>
      </c>
      <c r="O7" s="27">
        <f t="shared" si="1"/>
        <v>0.63697297318587398</v>
      </c>
      <c r="P7" s="9">
        <v>800204975</v>
      </c>
      <c r="Q7" s="10">
        <v>800204975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140749864</v>
      </c>
      <c r="M8" s="9">
        <f t="shared" si="0"/>
        <v>80542468</v>
      </c>
      <c r="N8" s="9">
        <v>140749864</v>
      </c>
      <c r="O8" s="27">
        <f t="shared" si="1"/>
        <v>0.63603588397269906</v>
      </c>
      <c r="P8" s="9">
        <v>140749864</v>
      </c>
      <c r="Q8" s="10">
        <v>140749864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224575774</v>
      </c>
      <c r="M9" s="9">
        <f t="shared" si="0"/>
        <v>120068684</v>
      </c>
      <c r="N9" s="9">
        <v>224575774</v>
      </c>
      <c r="O9" s="27">
        <f t="shared" si="1"/>
        <v>0.65161579937548275</v>
      </c>
      <c r="P9" s="9">
        <v>224575774</v>
      </c>
      <c r="Q9" s="10">
        <v>224575774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5229531776</v>
      </c>
      <c r="K10" s="9">
        <v>0</v>
      </c>
      <c r="L10" s="9">
        <v>4717938007</v>
      </c>
      <c r="M10" s="9">
        <f t="shared" si="0"/>
        <v>511593769</v>
      </c>
      <c r="N10" s="9">
        <v>4717938007</v>
      </c>
      <c r="O10" s="27">
        <f t="shared" si="1"/>
        <v>0.9021721655181697</v>
      </c>
      <c r="P10" s="9">
        <v>4717938007</v>
      </c>
      <c r="Q10" s="10">
        <v>4717938007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3407738736</v>
      </c>
      <c r="K11" s="9">
        <v>0</v>
      </c>
      <c r="L11" s="9">
        <v>2508502248</v>
      </c>
      <c r="M11" s="9">
        <f t="shared" si="0"/>
        <v>899236488</v>
      </c>
      <c r="N11" s="9">
        <v>2508502248</v>
      </c>
      <c r="O11" s="27">
        <f t="shared" si="1"/>
        <v>0.73611929855411307</v>
      </c>
      <c r="P11" s="9">
        <v>2508502248</v>
      </c>
      <c r="Q11" s="10">
        <v>2508502248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465665957</v>
      </c>
      <c r="M12" s="9">
        <f t="shared" si="0"/>
        <v>94757651</v>
      </c>
      <c r="N12" s="9">
        <v>465665957</v>
      </c>
      <c r="O12" s="27">
        <f t="shared" si="1"/>
        <v>0.83091780994350972</v>
      </c>
      <c r="P12" s="9">
        <v>465665957</v>
      </c>
      <c r="Q12" s="10">
        <v>465665957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11091170324</v>
      </c>
      <c r="K13" s="9">
        <v>0</v>
      </c>
      <c r="L13" s="9">
        <v>116512413</v>
      </c>
      <c r="M13" s="9">
        <f t="shared" si="0"/>
        <v>10974657911</v>
      </c>
      <c r="N13" s="9">
        <v>116512413</v>
      </c>
      <c r="O13" s="27">
        <f t="shared" si="1"/>
        <v>1.0504970133573795E-2</v>
      </c>
      <c r="P13" s="9">
        <v>116512413</v>
      </c>
      <c r="Q13" s="10">
        <v>116512413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5776451974</v>
      </c>
      <c r="K14" s="9">
        <v>0</v>
      </c>
      <c r="L14" s="9">
        <v>2804828917</v>
      </c>
      <c r="M14" s="9">
        <f t="shared" si="0"/>
        <v>2971623057</v>
      </c>
      <c r="N14" s="9">
        <v>2804828917</v>
      </c>
      <c r="O14" s="27">
        <f t="shared" si="1"/>
        <v>0.48556257883292842</v>
      </c>
      <c r="P14" s="9">
        <v>2804828917</v>
      </c>
      <c r="Q14" s="58">
        <v>2804828917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27761299</v>
      </c>
      <c r="M15" s="9">
        <f t="shared" si="0"/>
        <v>13592924</v>
      </c>
      <c r="N15" s="9">
        <v>27761299</v>
      </c>
      <c r="O15" s="27">
        <f t="shared" si="1"/>
        <v>0.67130505631794846</v>
      </c>
      <c r="P15" s="9">
        <v>27761299</v>
      </c>
      <c r="Q15" s="58">
        <v>27761299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11472724</v>
      </c>
      <c r="M16" s="9">
        <f t="shared" si="0"/>
        <v>18540923</v>
      </c>
      <c r="N16" s="9">
        <v>11472724</v>
      </c>
      <c r="O16" s="27">
        <f t="shared" si="1"/>
        <v>0.38225024769565658</v>
      </c>
      <c r="P16" s="9">
        <v>11472724</v>
      </c>
      <c r="Q16" s="58">
        <v>11472724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9701037138</v>
      </c>
      <c r="K17" s="9">
        <v>0</v>
      </c>
      <c r="L17" s="9">
        <v>4815483042</v>
      </c>
      <c r="M17" s="9">
        <f t="shared" si="0"/>
        <v>4885554096</v>
      </c>
      <c r="N17" s="9">
        <v>4815483042</v>
      </c>
      <c r="O17" s="27">
        <f t="shared" si="1"/>
        <v>0.49638847614934262</v>
      </c>
      <c r="P17" s="30">
        <v>4815483042</v>
      </c>
      <c r="Q17" s="58">
        <v>4815483042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54831035000</v>
      </c>
      <c r="K18" s="15">
        <f>SUM(K19:K33)</f>
        <v>0</v>
      </c>
      <c r="L18" s="15">
        <f>SUM(L19:L25)</f>
        <v>32287838688</v>
      </c>
      <c r="M18" s="15">
        <f>SUM(M19:M25)</f>
        <v>22543196312</v>
      </c>
      <c r="N18" s="15">
        <f>SUM(N19:N25)</f>
        <v>32287838688</v>
      </c>
      <c r="O18" s="28">
        <f>IF(N18&gt;1,N18/(J18-K18),0)</f>
        <v>0.58886064594622367</v>
      </c>
      <c r="P18" s="15">
        <f>SUM(P19:P25)</f>
        <v>31614065828</v>
      </c>
      <c r="Q18" s="23">
        <f>SUM(Q19:Q25)</f>
        <v>31614065828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15331836564</v>
      </c>
      <c r="K19" s="30">
        <v>0</v>
      </c>
      <c r="L19" s="9">
        <v>10137373400</v>
      </c>
      <c r="M19" s="9">
        <f t="shared" ref="M19:M25" si="2">+J19-L19-K19</f>
        <v>5194463164</v>
      </c>
      <c r="N19" s="9">
        <v>10137373400</v>
      </c>
      <c r="O19" s="27">
        <f t="shared" ref="O19:O25" si="3">IF(N19&gt;1,N19/(J19-K19),0)</f>
        <v>0.66119759088765095</v>
      </c>
      <c r="P19" s="9">
        <v>10137373400</v>
      </c>
      <c r="Q19" s="58">
        <v>10137373400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11163817253</v>
      </c>
      <c r="K20" s="9">
        <v>0</v>
      </c>
      <c r="L20" s="9">
        <v>7144951500</v>
      </c>
      <c r="M20" s="9">
        <f t="shared" si="2"/>
        <v>4018865753</v>
      </c>
      <c r="N20" s="9">
        <v>7144951500</v>
      </c>
      <c r="O20" s="27">
        <f t="shared" si="3"/>
        <v>0.64000971514290694</v>
      </c>
      <c r="P20" s="9">
        <v>7144951500</v>
      </c>
      <c r="Q20" s="58">
        <v>7144951500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12498950597</v>
      </c>
      <c r="K21" s="9">
        <v>0</v>
      </c>
      <c r="L21" s="9">
        <v>4343657828</v>
      </c>
      <c r="M21" s="9">
        <f t="shared" si="2"/>
        <v>8155292769</v>
      </c>
      <c r="N21" s="9">
        <v>4343657828</v>
      </c>
      <c r="O21" s="27">
        <f t="shared" si="3"/>
        <v>0.34752180147368256</v>
      </c>
      <c r="P21" s="9">
        <v>4343657828</v>
      </c>
      <c r="Q21" s="58">
        <v>4343657828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5845574282</v>
      </c>
      <c r="K22" s="9">
        <v>0</v>
      </c>
      <c r="L22" s="9">
        <v>3689951200</v>
      </c>
      <c r="M22" s="9">
        <f t="shared" si="2"/>
        <v>2155623082</v>
      </c>
      <c r="N22" s="9">
        <v>3689951200</v>
      </c>
      <c r="O22" s="27">
        <f t="shared" si="3"/>
        <v>0.63123844159542919</v>
      </c>
      <c r="P22" s="9">
        <v>3689951200</v>
      </c>
      <c r="Q22" s="58">
        <v>3689951200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2684639857</v>
      </c>
      <c r="K23" s="9">
        <v>0</v>
      </c>
      <c r="L23" s="9">
        <v>2358621860</v>
      </c>
      <c r="M23" s="9">
        <f t="shared" si="2"/>
        <v>326017997</v>
      </c>
      <c r="N23" s="9">
        <v>2358621860</v>
      </c>
      <c r="O23" s="27">
        <f t="shared" si="3"/>
        <v>0.87856173849541419</v>
      </c>
      <c r="P23" s="9">
        <v>1684849000</v>
      </c>
      <c r="Q23" s="58">
        <v>1684849000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4383639403</v>
      </c>
      <c r="K24" s="9">
        <v>0</v>
      </c>
      <c r="L24" s="9">
        <v>2767805100</v>
      </c>
      <c r="M24" s="9">
        <f t="shared" si="2"/>
        <v>1615834303</v>
      </c>
      <c r="N24" s="9">
        <v>2767805100</v>
      </c>
      <c r="O24" s="27">
        <f t="shared" si="3"/>
        <v>0.63139433825369329</v>
      </c>
      <c r="P24" s="9">
        <v>2767805100</v>
      </c>
      <c r="Q24" s="58">
        <v>2767805100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2922577044</v>
      </c>
      <c r="K25" s="9">
        <v>0</v>
      </c>
      <c r="L25" s="9">
        <v>1845477800</v>
      </c>
      <c r="M25" s="9">
        <f t="shared" si="2"/>
        <v>1077099244</v>
      </c>
      <c r="N25" s="9">
        <v>1845477800</v>
      </c>
      <c r="O25" s="27">
        <f t="shared" si="3"/>
        <v>0.6314556544501484</v>
      </c>
      <c r="P25" s="9">
        <v>1845477800</v>
      </c>
      <c r="Q25" s="58">
        <v>1845477800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11416462000</v>
      </c>
      <c r="K26" s="15">
        <v>0</v>
      </c>
      <c r="L26" s="15">
        <f>SUM(L27:L33)</f>
        <v>6089073066</v>
      </c>
      <c r="M26" s="15">
        <f>SUM(M27:M33)</f>
        <v>5327388934</v>
      </c>
      <c r="N26" s="15">
        <f>SUM(N27:N33)</f>
        <v>6089073066</v>
      </c>
      <c r="O26" s="28">
        <f t="shared" ref="O26:O33" si="4">IF(N26&gt;1,N26/(J26-K26),0)</f>
        <v>0.53335902716620964</v>
      </c>
      <c r="P26" s="26">
        <f>SUM(P27:P33)</f>
        <v>6089073066</v>
      </c>
      <c r="Q26" s="23">
        <f>SUM(Q27:Q33)</f>
        <v>6089073066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8918258930</v>
      </c>
      <c r="K27" s="9">
        <v>0</v>
      </c>
      <c r="L27" s="9">
        <v>4404393957</v>
      </c>
      <c r="M27" s="9">
        <f t="shared" ref="M27:M33" si="5">+J27-L27-K27</f>
        <v>4513864973</v>
      </c>
      <c r="N27" s="9">
        <v>4404393957</v>
      </c>
      <c r="O27" s="27">
        <f t="shared" si="4"/>
        <v>0.49386253433213562</v>
      </c>
      <c r="P27" s="9">
        <v>4404393957</v>
      </c>
      <c r="Q27" s="58">
        <v>4404393957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309293926</v>
      </c>
      <c r="K28" s="9">
        <v>0</v>
      </c>
      <c r="L28" s="9">
        <v>268416926</v>
      </c>
      <c r="M28" s="9">
        <f t="shared" si="5"/>
        <v>40877000</v>
      </c>
      <c r="N28" s="9">
        <v>268416926</v>
      </c>
      <c r="O28" s="27">
        <f t="shared" si="4"/>
        <v>0.8678376891242281</v>
      </c>
      <c r="P28" s="9">
        <v>268416926</v>
      </c>
      <c r="Q28" s="58">
        <v>268416926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636821855</v>
      </c>
      <c r="K29" s="9">
        <v>0</v>
      </c>
      <c r="L29" s="9">
        <v>319277807</v>
      </c>
      <c r="M29" s="9">
        <f t="shared" si="5"/>
        <v>317544048</v>
      </c>
      <c r="N29" s="9">
        <v>319277807</v>
      </c>
      <c r="O29" s="27">
        <f t="shared" si="4"/>
        <v>0.50136125902902628</v>
      </c>
      <c r="P29" s="9">
        <v>319277807</v>
      </c>
      <c r="Q29" s="58">
        <v>319277807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226773895</v>
      </c>
      <c r="M30" s="9">
        <f t="shared" si="5"/>
        <v>84714485</v>
      </c>
      <c r="N30" s="9">
        <v>226773895</v>
      </c>
      <c r="O30" s="27">
        <f t="shared" si="4"/>
        <v>0.72803324156104954</v>
      </c>
      <c r="P30" s="9">
        <v>226773895</v>
      </c>
      <c r="Q30" s="58">
        <v>226773895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1003834695</v>
      </c>
      <c r="K31" s="9">
        <v>0</v>
      </c>
      <c r="L31" s="9">
        <v>699354197</v>
      </c>
      <c r="M31" s="9">
        <f t="shared" si="5"/>
        <v>304480498</v>
      </c>
      <c r="N31" s="9">
        <v>699354197</v>
      </c>
      <c r="O31" s="27">
        <f t="shared" si="4"/>
        <v>0.69668263159603183</v>
      </c>
      <c r="P31" s="9">
        <v>699354197</v>
      </c>
      <c r="Q31" s="58">
        <v>699354197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34867882</v>
      </c>
      <c r="M32" s="9">
        <f t="shared" si="5"/>
        <v>33593541</v>
      </c>
      <c r="N32" s="9">
        <v>34867882</v>
      </c>
      <c r="O32" s="27">
        <f t="shared" si="4"/>
        <v>0.50930700052787392</v>
      </c>
      <c r="P32" s="9">
        <v>34867882</v>
      </c>
      <c r="Q32" s="58">
        <v>34867882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135988402</v>
      </c>
      <c r="M33" s="9">
        <f t="shared" si="5"/>
        <v>32314389</v>
      </c>
      <c r="N33" s="9">
        <v>135988402</v>
      </c>
      <c r="O33" s="27">
        <f t="shared" si="4"/>
        <v>0.80799849599642115</v>
      </c>
      <c r="P33" s="9">
        <v>135988402</v>
      </c>
      <c r="Q33" s="58">
        <v>135988402</v>
      </c>
    </row>
    <row r="34" spans="1:17" ht="16.5" customHeight="1" x14ac:dyDescent="0.25">
      <c r="A34" s="92" t="s">
        <v>4</v>
      </c>
      <c r="B34" s="93" t="s">
        <v>39</v>
      </c>
      <c r="C34" s="93"/>
      <c r="D34" s="93"/>
      <c r="E34" s="93"/>
      <c r="F34" s="93"/>
      <c r="G34" s="94" t="s">
        <v>11</v>
      </c>
      <c r="H34" s="93" t="s">
        <v>6</v>
      </c>
      <c r="I34" s="95" t="s">
        <v>7</v>
      </c>
      <c r="J34" s="72">
        <f>J3</f>
        <v>207116500000</v>
      </c>
      <c r="K34" s="72">
        <f>K3</f>
        <v>0</v>
      </c>
      <c r="L34" s="72">
        <f>L3</f>
        <v>124390152189.07001</v>
      </c>
      <c r="M34" s="72">
        <f>M3</f>
        <v>82726347810.929993</v>
      </c>
      <c r="N34" s="72">
        <f>N3</f>
        <v>124390152189.07001</v>
      </c>
      <c r="O34" s="86">
        <f>IF(N34&gt;1,N34/(J34-K34),0)</f>
        <v>0.6005806016858628</v>
      </c>
      <c r="P34" s="72">
        <f>P3</f>
        <v>123661781086.07001</v>
      </c>
      <c r="Q34" s="83">
        <f>Q3</f>
        <v>123592682124</v>
      </c>
    </row>
    <row r="35" spans="1:17" ht="15" customHeight="1" thickBot="1" x14ac:dyDescent="0.3">
      <c r="A35" s="110" t="s">
        <v>27</v>
      </c>
      <c r="B35" s="111"/>
      <c r="C35" s="111"/>
      <c r="D35" s="111"/>
      <c r="E35" s="111"/>
      <c r="F35" s="111"/>
      <c r="G35" s="111"/>
      <c r="H35" s="111"/>
      <c r="I35" s="112"/>
      <c r="J35" s="87">
        <f>J34</f>
        <v>207116500000</v>
      </c>
      <c r="K35" s="87">
        <f>K34</f>
        <v>0</v>
      </c>
      <c r="L35" s="87">
        <f>L34</f>
        <v>124390152189.07001</v>
      </c>
      <c r="M35" s="87">
        <f>SUM(M34:M34)</f>
        <v>82726347810.929993</v>
      </c>
      <c r="N35" s="87">
        <f>N34</f>
        <v>124390152189.07001</v>
      </c>
      <c r="O35" s="86">
        <f>O34</f>
        <v>0.6005806016858628</v>
      </c>
      <c r="P35" s="87">
        <f>P34</f>
        <v>123661781086.07001</v>
      </c>
      <c r="Q35" s="88">
        <f>Q34</f>
        <v>123592682124</v>
      </c>
    </row>
    <row r="36" spans="1:17" ht="15.75" customHeight="1" thickBot="1" x14ac:dyDescent="0.3">
      <c r="A36" s="104" t="s">
        <v>135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6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J38+J39+J40</f>
        <v>760269754</v>
      </c>
      <c r="K37" s="54">
        <f>K38+K39+K40</f>
        <v>0</v>
      </c>
      <c r="L37" s="54">
        <f>L38+L39+L40</f>
        <v>9020444</v>
      </c>
      <c r="M37" s="54">
        <f>M38+M39+M40</f>
        <v>751249310</v>
      </c>
      <c r="N37" s="54">
        <f>N38+N39+N40</f>
        <v>9020444</v>
      </c>
      <c r="O37" s="70">
        <f t="shared" ref="O37:O43" si="6">IF(N37&gt;1,N37/(J37-K37),0)</f>
        <v>1.1864793979427465E-2</v>
      </c>
      <c r="P37" s="54">
        <f>P38+P39+P40</f>
        <v>7095444</v>
      </c>
      <c r="Q37" s="54">
        <f>Q38+Q39+Q40</f>
        <v>7095444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4" t="s">
        <v>44</v>
      </c>
      <c r="F38" s="74" t="s">
        <v>50</v>
      </c>
      <c r="G38" s="24" t="s">
        <v>193</v>
      </c>
      <c r="H38" s="7" t="s">
        <v>6</v>
      </c>
      <c r="I38" s="8" t="s">
        <v>7</v>
      </c>
      <c r="J38" s="49">
        <v>2128196</v>
      </c>
      <c r="K38" s="49"/>
      <c r="L38" s="49">
        <v>2128196</v>
      </c>
      <c r="M38" s="30">
        <f>J38-K38-L38</f>
        <v>0</v>
      </c>
      <c r="N38" s="30">
        <v>2128196</v>
      </c>
      <c r="O38" s="78">
        <f t="shared" si="6"/>
        <v>1</v>
      </c>
      <c r="P38" s="49">
        <v>2128196</v>
      </c>
      <c r="Q38" s="79">
        <v>2128196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44</v>
      </c>
      <c r="G39" s="24" t="s">
        <v>142</v>
      </c>
      <c r="H39" s="7" t="s">
        <v>6</v>
      </c>
      <c r="I39" s="8" t="s">
        <v>7</v>
      </c>
      <c r="J39" s="49">
        <v>756216558</v>
      </c>
      <c r="K39" s="49"/>
      <c r="L39" s="49">
        <v>4967248</v>
      </c>
      <c r="M39" s="30">
        <f>J39-K39-L39</f>
        <v>751249310</v>
      </c>
      <c r="N39" s="30">
        <v>4967248</v>
      </c>
      <c r="O39" s="78">
        <f t="shared" si="6"/>
        <v>6.568552284992416E-3</v>
      </c>
      <c r="P39" s="49">
        <v>4967248</v>
      </c>
      <c r="Q39" s="79">
        <v>4967248</v>
      </c>
    </row>
    <row r="40" spans="1:17" ht="15.75" customHeight="1" x14ac:dyDescent="0.25">
      <c r="A40" s="25" t="s">
        <v>4</v>
      </c>
      <c r="B40" s="7" t="s">
        <v>55</v>
      </c>
      <c r="C40" s="7" t="s">
        <v>39</v>
      </c>
      <c r="D40" s="7" t="s">
        <v>39</v>
      </c>
      <c r="E40" s="7" t="s">
        <v>45</v>
      </c>
      <c r="F40" s="7" t="s">
        <v>45</v>
      </c>
      <c r="G40" s="24" t="s">
        <v>143</v>
      </c>
      <c r="H40" s="7" t="s">
        <v>6</v>
      </c>
      <c r="I40" s="8" t="s">
        <v>7</v>
      </c>
      <c r="J40" s="49">
        <v>1925000</v>
      </c>
      <c r="K40" s="49"/>
      <c r="L40" s="49">
        <v>1925000</v>
      </c>
      <c r="M40" s="30">
        <f>J40-K40-L40</f>
        <v>0</v>
      </c>
      <c r="N40" s="30">
        <v>1925000</v>
      </c>
      <c r="O40" s="78">
        <f t="shared" si="6"/>
        <v>1</v>
      </c>
      <c r="P40" s="49">
        <v>0</v>
      </c>
      <c r="Q40" s="79">
        <v>0</v>
      </c>
    </row>
    <row r="41" spans="1:17" s="52" customFormat="1" ht="15" customHeight="1" x14ac:dyDescent="0.25">
      <c r="A41" s="11" t="s">
        <v>4</v>
      </c>
      <c r="B41" s="12" t="s">
        <v>55</v>
      </c>
      <c r="C41" s="12" t="s">
        <v>55</v>
      </c>
      <c r="D41" s="12"/>
      <c r="E41" s="12"/>
      <c r="F41" s="55"/>
      <c r="G41" s="13" t="s">
        <v>88</v>
      </c>
      <c r="H41" s="12" t="s">
        <v>6</v>
      </c>
      <c r="I41" s="14">
        <v>10</v>
      </c>
      <c r="J41" s="73">
        <f>J43+J44+J45+J46+J47+J48+J49+J50+J51+J52+J53+J54+J55+J56+J57+J58+J59+J60+J61+J62+J63+J64+J65+J66+J67+J68+J69+J70+J72+J73+J75+J76+J77+J78+J79+J80+J81+J82+J83+J84+J85+J86+J74</f>
        <v>22954330246</v>
      </c>
      <c r="K41" s="54">
        <f>K43+K44+K45+K46+K47+K48+K49+K50+K51+K52+K53+K54+K55+K56+K57+K58+K59+K60+K61+K62+K63+K64+K65+K66+K67+K68+K69+K70+K72+K73+K75+K76+K77+K78+K79+K80+K81+K82+K83+K84+K85+K86</f>
        <v>0</v>
      </c>
      <c r="L41" s="54">
        <f>L43+L44+L45+L46+L47+L48+L49+L50+L51+L52+L53+L54+L55+L56+L57+L58+L59+L60+L61+L62+L63+L64+L65+L66+L67+L68+L69+L70+L72+L73+L75+L76+L77+L78+L79+L80+L81+L82+L83+L84+L85+L86+L74</f>
        <v>20539430804.849998</v>
      </c>
      <c r="M41" s="26">
        <f>M43+M44+M45+M46+M47+M48+M49+M50+M51+M52+M53+M54+M55+M56+M57+M58+M59+M60+M61+M62+M63+M64+M65+M66+M67+M68+M69+M70+M72+M73+M75+M76+M77+M78+M79+M80+M81+M82+M83+M84+M85+M86+M74</f>
        <v>2414899441.1499991</v>
      </c>
      <c r="N41" s="26">
        <f>N43+N44+N45+N46+N47+N48+N49+N50+N51+N52+N53+N54+N55+N56+N57+N58+N59+N60+N61+N62+N63+N64+N65+N66+N67+N68+N69+N70+N72+N73+N75+N76+N77+N78+N79+N80+N81+N82+N83+N84+N85+N86+N74</f>
        <v>18336865429.66</v>
      </c>
      <c r="O41" s="70">
        <f>IF(N41&gt;1,N41/(J41-K41),0)</f>
        <v>0.79884123096361592</v>
      </c>
      <c r="P41" s="26">
        <f>P43+P44+P45+P46+P47+P48+P49+P50+P51+P52+P53+P54+P55+P56+P57+P58+P59+P60+P61+P62+P63+P64+P65+P66+P67+P68+P69+P70+P72+P73+P75+P76+P77+P78+P79+P80+P81+P82+P83+P84+P85+P86+P74</f>
        <v>12480236854.200001</v>
      </c>
      <c r="Q41" s="37">
        <f>Q43+Q44+Q45+Q46+Q47+Q48+Q49+Q50+Q51+Q52+Q53+Q54+Q55+Q56+Q57+Q58+Q59+Q60+Q61+Q62+Q63+Q64+Q65+Q66+Q67+Q68+Q69+Q70+Q72+Q73+Q75+Q76+Q77+Q78+Q79+Q80+Q81+Q82+Q83+Q84+Q85+Q86+Q74</f>
        <v>12459012096.200001</v>
      </c>
    </row>
    <row r="42" spans="1:17" s="52" customFormat="1" ht="15" customHeight="1" x14ac:dyDescent="0.25">
      <c r="A42" s="11" t="s">
        <v>4</v>
      </c>
      <c r="B42" s="12" t="s">
        <v>55</v>
      </c>
      <c r="C42" s="12" t="s">
        <v>55</v>
      </c>
      <c r="D42" s="12"/>
      <c r="E42" s="12"/>
      <c r="F42" s="55"/>
      <c r="G42" s="13" t="s">
        <v>88</v>
      </c>
      <c r="H42" s="12" t="s">
        <v>9</v>
      </c>
      <c r="I42" s="14">
        <v>20</v>
      </c>
      <c r="J42" s="54">
        <f>J71</f>
        <v>672600000</v>
      </c>
      <c r="K42" s="54">
        <f>K71</f>
        <v>0</v>
      </c>
      <c r="L42" s="54">
        <f>L71</f>
        <v>578869048.66999996</v>
      </c>
      <c r="M42" s="26">
        <f>M71</f>
        <v>93730951.330000043</v>
      </c>
      <c r="N42" s="26">
        <f>N71</f>
        <v>578869048.66999996</v>
      </c>
      <c r="O42" s="70">
        <f t="shared" si="6"/>
        <v>0.86064384280404393</v>
      </c>
      <c r="P42" s="54">
        <f>P71</f>
        <v>578869048.66999996</v>
      </c>
      <c r="Q42" s="77">
        <f>Q71</f>
        <v>578869048.66999996</v>
      </c>
    </row>
    <row r="43" spans="1:17" s="6" customFormat="1" x14ac:dyDescent="0.25">
      <c r="A43" s="25" t="s">
        <v>4</v>
      </c>
      <c r="B43" s="7" t="s">
        <v>55</v>
      </c>
      <c r="C43" s="7" t="s">
        <v>55</v>
      </c>
      <c r="D43" s="7" t="s">
        <v>39</v>
      </c>
      <c r="E43" s="7" t="s">
        <v>40</v>
      </c>
      <c r="F43" s="7" t="s">
        <v>47</v>
      </c>
      <c r="G43" s="24" t="s">
        <v>144</v>
      </c>
      <c r="H43" s="7" t="s">
        <v>6</v>
      </c>
      <c r="I43" s="8" t="s">
        <v>7</v>
      </c>
      <c r="J43" s="49">
        <v>200000</v>
      </c>
      <c r="K43" s="30">
        <v>0</v>
      </c>
      <c r="L43" s="49">
        <v>200000</v>
      </c>
      <c r="M43" s="9">
        <f>+J43-L43-K43</f>
        <v>0</v>
      </c>
      <c r="N43" s="9">
        <v>200000</v>
      </c>
      <c r="O43" s="27">
        <f t="shared" si="6"/>
        <v>1</v>
      </c>
      <c r="P43" s="9">
        <v>200000</v>
      </c>
      <c r="Q43" s="10">
        <v>200000</v>
      </c>
    </row>
    <row r="44" spans="1:17" s="6" customFormat="1" ht="16.5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40</v>
      </c>
      <c r="F44" s="7" t="s">
        <v>48</v>
      </c>
      <c r="G44" s="24" t="s">
        <v>180</v>
      </c>
      <c r="H44" s="7" t="s">
        <v>6</v>
      </c>
      <c r="I44" s="8" t="s">
        <v>7</v>
      </c>
      <c r="J44" s="49">
        <v>10000</v>
      </c>
      <c r="K44" s="30">
        <v>0</v>
      </c>
      <c r="L44" s="49">
        <v>10000</v>
      </c>
      <c r="M44" s="9">
        <f>+J44-L44-K44</f>
        <v>0</v>
      </c>
      <c r="N44" s="9">
        <v>10000</v>
      </c>
      <c r="O44" s="27">
        <f t="shared" ref="O44:O86" si="7">IF(N44&gt;1,N44/(J44-K44),0)</f>
        <v>1</v>
      </c>
      <c r="P44" s="9">
        <v>10000</v>
      </c>
      <c r="Q44" s="10">
        <v>10000</v>
      </c>
    </row>
    <row r="45" spans="1:17" s="6" customFormat="1" ht="32.25" customHeight="1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42</v>
      </c>
      <c r="F45" s="7" t="s">
        <v>44</v>
      </c>
      <c r="G45" s="24" t="s">
        <v>145</v>
      </c>
      <c r="H45" s="7" t="s">
        <v>6</v>
      </c>
      <c r="I45" s="8" t="s">
        <v>7</v>
      </c>
      <c r="J45" s="49">
        <v>38534560</v>
      </c>
      <c r="K45" s="49">
        <v>0</v>
      </c>
      <c r="L45" s="49">
        <v>34976961</v>
      </c>
      <c r="M45" s="9">
        <f t="shared" ref="M45:M86" si="8">+J45-L45-K45</f>
        <v>3557599</v>
      </c>
      <c r="N45" s="9">
        <v>4787361</v>
      </c>
      <c r="O45" s="27">
        <f t="shared" si="7"/>
        <v>0.12423551741605457</v>
      </c>
      <c r="P45" s="9">
        <v>4787361</v>
      </c>
      <c r="Q45" s="10">
        <v>4787361</v>
      </c>
    </row>
    <row r="46" spans="1:17" s="6" customFormat="1" ht="32.25" customHeight="1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4" t="s">
        <v>48</v>
      </c>
      <c r="G46" s="24" t="s">
        <v>194</v>
      </c>
      <c r="H46" s="7" t="s">
        <v>6</v>
      </c>
      <c r="I46" s="8" t="s">
        <v>7</v>
      </c>
      <c r="J46" s="49">
        <v>291560</v>
      </c>
      <c r="K46" s="49">
        <v>0</v>
      </c>
      <c r="L46" s="49">
        <v>291560</v>
      </c>
      <c r="M46" s="9">
        <f>+J46-L46-K46</f>
        <v>0</v>
      </c>
      <c r="N46" s="9">
        <v>122094</v>
      </c>
      <c r="O46" s="27">
        <f t="shared" si="7"/>
        <v>0.41876114693373578</v>
      </c>
      <c r="P46" s="9">
        <v>0</v>
      </c>
      <c r="Q46" s="10">
        <v>0</v>
      </c>
    </row>
    <row r="47" spans="1:17" s="6" customFormat="1" ht="32.25" customHeight="1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42</v>
      </c>
      <c r="F47" s="74" t="s">
        <v>49</v>
      </c>
      <c r="G47" s="24" t="s">
        <v>192</v>
      </c>
      <c r="H47" s="7" t="s">
        <v>6</v>
      </c>
      <c r="I47" s="8" t="s">
        <v>7</v>
      </c>
      <c r="J47" s="49">
        <v>15238215</v>
      </c>
      <c r="K47" s="49">
        <v>0</v>
      </c>
      <c r="L47" s="49">
        <v>15189015.5</v>
      </c>
      <c r="M47" s="9">
        <f>+J47-L47-K47</f>
        <v>49199.5</v>
      </c>
      <c r="N47" s="9">
        <v>13871651.5</v>
      </c>
      <c r="O47" s="27">
        <f t="shared" si="7"/>
        <v>0.91031997514144536</v>
      </c>
      <c r="P47" s="9">
        <v>0</v>
      </c>
      <c r="Q47" s="10">
        <v>0</v>
      </c>
    </row>
    <row r="48" spans="1:17" s="6" customFormat="1" ht="16.5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42</v>
      </c>
      <c r="F48" s="7" t="s">
        <v>50</v>
      </c>
      <c r="G48" s="24" t="s">
        <v>146</v>
      </c>
      <c r="H48" s="7" t="s">
        <v>6</v>
      </c>
      <c r="I48" s="8" t="s">
        <v>7</v>
      </c>
      <c r="J48" s="49">
        <v>331707597.63</v>
      </c>
      <c r="K48" s="9">
        <v>0</v>
      </c>
      <c r="L48" s="49">
        <v>289322650.12</v>
      </c>
      <c r="M48" s="9">
        <f t="shared" si="8"/>
        <v>42384947.50999999</v>
      </c>
      <c r="N48" s="9">
        <v>153921275.93000001</v>
      </c>
      <c r="O48" s="27">
        <f t="shared" si="7"/>
        <v>0.46402698349312455</v>
      </c>
      <c r="P48" s="9">
        <v>32880440.510000002</v>
      </c>
      <c r="Q48" s="10">
        <v>32880440.510000002</v>
      </c>
    </row>
    <row r="49" spans="1:17" s="6" customFormat="1" ht="24.75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44</v>
      </c>
      <c r="F49" s="7" t="s">
        <v>40</v>
      </c>
      <c r="G49" s="24" t="s">
        <v>147</v>
      </c>
      <c r="H49" s="7" t="s">
        <v>6</v>
      </c>
      <c r="I49" s="8" t="s">
        <v>7</v>
      </c>
      <c r="J49" s="49">
        <v>1894754</v>
      </c>
      <c r="K49" s="9">
        <v>0</v>
      </c>
      <c r="L49" s="49">
        <v>960604</v>
      </c>
      <c r="M49" s="9">
        <f t="shared" si="8"/>
        <v>934150</v>
      </c>
      <c r="N49" s="9">
        <v>930900</v>
      </c>
      <c r="O49" s="27">
        <f t="shared" si="7"/>
        <v>0.49130388430371436</v>
      </c>
      <c r="P49" s="9">
        <v>930900</v>
      </c>
      <c r="Q49" s="10">
        <v>930900</v>
      </c>
    </row>
    <row r="50" spans="1:17" s="6" customFormat="1" ht="43.5" customHeight="1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42</v>
      </c>
      <c r="G50" s="24" t="s">
        <v>148</v>
      </c>
      <c r="H50" s="7" t="s">
        <v>6</v>
      </c>
      <c r="I50" s="8">
        <v>10</v>
      </c>
      <c r="J50" s="49">
        <v>434086949.5</v>
      </c>
      <c r="K50" s="30">
        <v>0</v>
      </c>
      <c r="L50" s="49">
        <v>71881760</v>
      </c>
      <c r="M50" s="9">
        <f t="shared" si="8"/>
        <v>362205189.5</v>
      </c>
      <c r="N50" s="9">
        <v>4574356</v>
      </c>
      <c r="O50" s="27">
        <f t="shared" si="7"/>
        <v>1.0537879577510772E-2</v>
      </c>
      <c r="P50" s="9">
        <v>3851193</v>
      </c>
      <c r="Q50" s="10">
        <v>3851193</v>
      </c>
    </row>
    <row r="51" spans="1:17" s="6" customFormat="1" ht="23.25" customHeight="1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44</v>
      </c>
      <c r="G51" s="24" t="s">
        <v>149</v>
      </c>
      <c r="H51" s="7" t="s">
        <v>6</v>
      </c>
      <c r="I51" s="8" t="s">
        <v>7</v>
      </c>
      <c r="J51" s="49">
        <v>214622614.61000001</v>
      </c>
      <c r="K51" s="30">
        <v>0</v>
      </c>
      <c r="L51" s="49">
        <v>202527371.06999999</v>
      </c>
      <c r="M51" s="9">
        <f t="shared" si="8"/>
        <v>12095243.540000021</v>
      </c>
      <c r="N51" s="9">
        <v>181030853.06999999</v>
      </c>
      <c r="O51" s="27">
        <f t="shared" si="7"/>
        <v>0.84348452002114938</v>
      </c>
      <c r="P51" s="9">
        <v>101838002.39</v>
      </c>
      <c r="Q51" s="10">
        <v>96762408.390000001</v>
      </c>
    </row>
    <row r="52" spans="1:17" s="6" customFormat="1" ht="16.5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45</v>
      </c>
      <c r="G52" s="24" t="s">
        <v>150</v>
      </c>
      <c r="H52" s="7" t="s">
        <v>6</v>
      </c>
      <c r="I52" s="8" t="s">
        <v>7</v>
      </c>
      <c r="J52" s="49">
        <v>9268000</v>
      </c>
      <c r="K52" s="30">
        <v>0</v>
      </c>
      <c r="L52" s="49">
        <v>6507999.9800000004</v>
      </c>
      <c r="M52" s="9">
        <f t="shared" si="8"/>
        <v>2760000.0199999996</v>
      </c>
      <c r="N52" s="9">
        <v>6507999.9800000004</v>
      </c>
      <c r="O52" s="27">
        <f t="shared" si="7"/>
        <v>0.70220111998273638</v>
      </c>
      <c r="P52" s="9">
        <v>6507999.9800000004</v>
      </c>
      <c r="Q52" s="10">
        <v>6507999.9800000004</v>
      </c>
    </row>
    <row r="53" spans="1:17" s="6" customFormat="1" ht="29.25" customHeight="1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47</v>
      </c>
      <c r="G53" s="24" t="s">
        <v>151</v>
      </c>
      <c r="H53" s="7" t="s">
        <v>6</v>
      </c>
      <c r="I53" s="8" t="s">
        <v>7</v>
      </c>
      <c r="J53" s="49">
        <v>34954169</v>
      </c>
      <c r="K53" s="30">
        <v>0</v>
      </c>
      <c r="L53" s="49">
        <v>27199986</v>
      </c>
      <c r="M53" s="9">
        <f t="shared" si="8"/>
        <v>7754183</v>
      </c>
      <c r="N53" s="9">
        <v>18275600</v>
      </c>
      <c r="O53" s="27">
        <f t="shared" si="7"/>
        <v>0.52284464265192521</v>
      </c>
      <c r="P53" s="9">
        <v>5150495</v>
      </c>
      <c r="Q53" s="10">
        <v>5150495</v>
      </c>
    </row>
    <row r="54" spans="1:17" s="6" customFormat="1" ht="16.5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48</v>
      </c>
      <c r="G54" s="24" t="s">
        <v>152</v>
      </c>
      <c r="H54" s="7" t="s">
        <v>6</v>
      </c>
      <c r="I54" s="8" t="s">
        <v>7</v>
      </c>
      <c r="J54" s="49">
        <v>293738076</v>
      </c>
      <c r="K54" s="9">
        <v>0</v>
      </c>
      <c r="L54" s="49">
        <v>185598683.19999999</v>
      </c>
      <c r="M54" s="9">
        <f t="shared" si="8"/>
        <v>108139392.80000001</v>
      </c>
      <c r="N54" s="9">
        <v>26147159.199999999</v>
      </c>
      <c r="O54" s="27">
        <f t="shared" si="7"/>
        <v>8.9015219123311742E-2</v>
      </c>
      <c r="P54" s="9">
        <v>25909159</v>
      </c>
      <c r="Q54" s="10">
        <v>25909159</v>
      </c>
    </row>
    <row r="55" spans="1:17" s="6" customFormat="1" ht="24.7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44</v>
      </c>
      <c r="F55" s="7" t="s">
        <v>49</v>
      </c>
      <c r="G55" s="24" t="s">
        <v>153</v>
      </c>
      <c r="H55" s="7" t="s">
        <v>6</v>
      </c>
      <c r="I55" s="71" t="s">
        <v>7</v>
      </c>
      <c r="J55" s="49">
        <v>5593470.5</v>
      </c>
      <c r="K55" s="9">
        <v>0</v>
      </c>
      <c r="L55" s="49">
        <v>5593470.5</v>
      </c>
      <c r="M55" s="9">
        <f t="shared" si="8"/>
        <v>0</v>
      </c>
      <c r="N55" s="9">
        <v>5593470.5</v>
      </c>
      <c r="O55" s="27">
        <f t="shared" si="7"/>
        <v>1</v>
      </c>
      <c r="P55" s="9">
        <v>5593470.5</v>
      </c>
      <c r="Q55" s="10">
        <v>5593470.5</v>
      </c>
    </row>
    <row r="56" spans="1:17" s="6" customFormat="1" ht="16.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44</v>
      </c>
      <c r="F56" s="7" t="s">
        <v>50</v>
      </c>
      <c r="G56" s="24" t="s">
        <v>154</v>
      </c>
      <c r="H56" s="7" t="s">
        <v>6</v>
      </c>
      <c r="I56" s="8" t="s">
        <v>7</v>
      </c>
      <c r="J56" s="49">
        <v>39812686</v>
      </c>
      <c r="K56" s="9">
        <v>0</v>
      </c>
      <c r="L56" s="49">
        <v>5766267</v>
      </c>
      <c r="M56" s="9">
        <f t="shared" si="8"/>
        <v>34046419</v>
      </c>
      <c r="N56" s="9">
        <v>1473730</v>
      </c>
      <c r="O56" s="27">
        <f t="shared" si="7"/>
        <v>3.7016593153247686E-2</v>
      </c>
      <c r="P56" s="9">
        <v>1232517</v>
      </c>
      <c r="Q56" s="10">
        <v>1232517</v>
      </c>
    </row>
    <row r="57" spans="1:17" s="6" customFormat="1" ht="16.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45</v>
      </c>
      <c r="F57" s="7" t="s">
        <v>40</v>
      </c>
      <c r="G57" s="24" t="s">
        <v>155</v>
      </c>
      <c r="H57" s="7" t="s">
        <v>6</v>
      </c>
      <c r="I57" s="8" t="s">
        <v>7</v>
      </c>
      <c r="J57" s="49">
        <v>4348900</v>
      </c>
      <c r="K57" s="9">
        <v>0</v>
      </c>
      <c r="L57" s="49">
        <v>2088900</v>
      </c>
      <c r="M57" s="9">
        <f t="shared" si="8"/>
        <v>2260000</v>
      </c>
      <c r="N57" s="9">
        <v>2088900</v>
      </c>
      <c r="O57" s="27">
        <f t="shared" si="7"/>
        <v>0.48032835889535286</v>
      </c>
      <c r="P57" s="9">
        <v>2088900</v>
      </c>
      <c r="Q57" s="10">
        <v>2088900</v>
      </c>
    </row>
    <row r="58" spans="1:17" s="6" customFormat="1" ht="24.7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42</v>
      </c>
      <c r="G58" s="24" t="s">
        <v>156</v>
      </c>
      <c r="H58" s="7" t="s">
        <v>6</v>
      </c>
      <c r="I58" s="8" t="s">
        <v>7</v>
      </c>
      <c r="J58" s="49">
        <v>79400874.469999999</v>
      </c>
      <c r="K58" s="9">
        <v>0</v>
      </c>
      <c r="L58" s="49">
        <v>25264974.469999999</v>
      </c>
      <c r="M58" s="9">
        <f t="shared" si="8"/>
        <v>54135900</v>
      </c>
      <c r="N58" s="9">
        <v>23189850.469999999</v>
      </c>
      <c r="O58" s="27">
        <f t="shared" si="7"/>
        <v>0.29206039133437772</v>
      </c>
      <c r="P58" s="9">
        <v>12028112.470000001</v>
      </c>
      <c r="Q58" s="10">
        <v>12028112.470000001</v>
      </c>
    </row>
    <row r="59" spans="1:17" s="6" customFormat="1" ht="16.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44</v>
      </c>
      <c r="G59" s="24" t="s">
        <v>142</v>
      </c>
      <c r="H59" s="7" t="s">
        <v>6</v>
      </c>
      <c r="I59" s="8" t="s">
        <v>7</v>
      </c>
      <c r="J59" s="49">
        <v>45663407.880000003</v>
      </c>
      <c r="K59" s="9">
        <v>0</v>
      </c>
      <c r="L59" s="49">
        <v>7492408.6399999997</v>
      </c>
      <c r="M59" s="9">
        <f t="shared" si="8"/>
        <v>38170999.240000002</v>
      </c>
      <c r="N59" s="9">
        <v>7492408.6399999997</v>
      </c>
      <c r="O59" s="27">
        <f t="shared" si="7"/>
        <v>0.1640790512107525</v>
      </c>
      <c r="P59" s="9">
        <v>7492408.6399999997</v>
      </c>
      <c r="Q59" s="10">
        <v>7492408.6399999997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45</v>
      </c>
      <c r="G60" s="24" t="s">
        <v>143</v>
      </c>
      <c r="H60" s="7" t="s">
        <v>6</v>
      </c>
      <c r="I60" s="8" t="s">
        <v>7</v>
      </c>
      <c r="J60" s="49">
        <v>1000000</v>
      </c>
      <c r="K60" s="9">
        <v>0</v>
      </c>
      <c r="L60" s="49">
        <v>1000000</v>
      </c>
      <c r="M60" s="9">
        <f t="shared" si="8"/>
        <v>0</v>
      </c>
      <c r="N60" s="9">
        <v>1000000</v>
      </c>
      <c r="O60" s="27">
        <f t="shared" si="7"/>
        <v>1</v>
      </c>
      <c r="P60" s="9">
        <v>1000000</v>
      </c>
      <c r="Q60" s="10">
        <v>1000000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47</v>
      </c>
      <c r="G61" s="24" t="s">
        <v>157</v>
      </c>
      <c r="H61" s="7" t="s">
        <v>6</v>
      </c>
      <c r="I61" s="8" t="s">
        <v>7</v>
      </c>
      <c r="J61" s="49">
        <v>23925050</v>
      </c>
      <c r="K61" s="9">
        <v>0</v>
      </c>
      <c r="L61" s="49">
        <v>6430636</v>
      </c>
      <c r="M61" s="9">
        <f t="shared" si="8"/>
        <v>17494414</v>
      </c>
      <c r="N61" s="9">
        <v>5271846</v>
      </c>
      <c r="O61" s="27">
        <f t="shared" si="7"/>
        <v>0.22034837962721082</v>
      </c>
      <c r="P61" s="9">
        <v>5271846</v>
      </c>
      <c r="Q61" s="10">
        <v>5271846</v>
      </c>
    </row>
    <row r="62" spans="1:17" s="6" customFormat="1" ht="16.5" x14ac:dyDescent="0.25">
      <c r="A62" s="25" t="s">
        <v>4</v>
      </c>
      <c r="B62" s="7" t="s">
        <v>55</v>
      </c>
      <c r="C62" s="7" t="s">
        <v>55</v>
      </c>
      <c r="D62" s="7" t="s">
        <v>39</v>
      </c>
      <c r="E62" s="7" t="s">
        <v>45</v>
      </c>
      <c r="F62" s="7" t="s">
        <v>48</v>
      </c>
      <c r="G62" s="24" t="s">
        <v>158</v>
      </c>
      <c r="H62" s="7" t="s">
        <v>6</v>
      </c>
      <c r="I62" s="8" t="s">
        <v>7</v>
      </c>
      <c r="J62" s="49">
        <v>39127279</v>
      </c>
      <c r="K62" s="9">
        <v>0</v>
      </c>
      <c r="L62" s="49">
        <v>29595271.420000002</v>
      </c>
      <c r="M62" s="9">
        <f t="shared" si="8"/>
        <v>9532007.5799999982</v>
      </c>
      <c r="N62" s="9">
        <v>28506541.420000002</v>
      </c>
      <c r="O62" s="27">
        <f t="shared" si="7"/>
        <v>0.72855925964082502</v>
      </c>
      <c r="P62" s="9">
        <v>27515271.420000002</v>
      </c>
      <c r="Q62" s="10">
        <v>27515271.420000002</v>
      </c>
    </row>
    <row r="63" spans="1:17" s="6" customFormat="1" ht="16.5" x14ac:dyDescent="0.25">
      <c r="A63" s="25" t="s">
        <v>4</v>
      </c>
      <c r="B63" s="7" t="s">
        <v>55</v>
      </c>
      <c r="C63" s="7" t="s">
        <v>55</v>
      </c>
      <c r="D63" s="7" t="s">
        <v>39</v>
      </c>
      <c r="E63" s="7" t="s">
        <v>45</v>
      </c>
      <c r="F63" s="7" t="s">
        <v>49</v>
      </c>
      <c r="G63" s="24" t="s">
        <v>159</v>
      </c>
      <c r="H63" s="7" t="s">
        <v>6</v>
      </c>
      <c r="I63" s="8" t="s">
        <v>7</v>
      </c>
      <c r="J63" s="49">
        <v>38864056</v>
      </c>
      <c r="K63" s="9">
        <v>0</v>
      </c>
      <c r="L63" s="49">
        <v>2684300</v>
      </c>
      <c r="M63" s="9">
        <f t="shared" si="8"/>
        <v>36179756</v>
      </c>
      <c r="N63" s="9">
        <v>500000</v>
      </c>
      <c r="O63" s="27">
        <f t="shared" si="7"/>
        <v>1.2865358160249666E-2</v>
      </c>
      <c r="P63" s="9">
        <v>500000</v>
      </c>
      <c r="Q63" s="10">
        <v>500000</v>
      </c>
    </row>
    <row r="64" spans="1:17" s="6" customFormat="1" ht="24.75" x14ac:dyDescent="0.25">
      <c r="A64" s="25" t="s">
        <v>4</v>
      </c>
      <c r="B64" s="7" t="s">
        <v>55</v>
      </c>
      <c r="C64" s="7" t="s">
        <v>39</v>
      </c>
      <c r="D64" s="7" t="s">
        <v>39</v>
      </c>
      <c r="E64" s="7" t="s">
        <v>45</v>
      </c>
      <c r="F64" s="7" t="s">
        <v>50</v>
      </c>
      <c r="G64" s="24" t="s">
        <v>160</v>
      </c>
      <c r="H64" s="7" t="s">
        <v>6</v>
      </c>
      <c r="I64" s="8" t="s">
        <v>7</v>
      </c>
      <c r="J64" s="49">
        <v>1595166</v>
      </c>
      <c r="K64" s="9">
        <v>0</v>
      </c>
      <c r="L64" s="49">
        <v>955000</v>
      </c>
      <c r="M64" s="9">
        <f t="shared" si="8"/>
        <v>640166</v>
      </c>
      <c r="N64" s="9">
        <v>955000</v>
      </c>
      <c r="O64" s="27">
        <f t="shared" si="7"/>
        <v>0.59868377335023437</v>
      </c>
      <c r="P64" s="9">
        <v>955000</v>
      </c>
      <c r="Q64" s="10">
        <v>955000</v>
      </c>
    </row>
    <row r="65" spans="1:17" s="6" customFormat="1" ht="16.5" x14ac:dyDescent="0.25">
      <c r="A65" s="25" t="s">
        <v>4</v>
      </c>
      <c r="B65" s="7" t="s">
        <v>55</v>
      </c>
      <c r="C65" s="7" t="s">
        <v>55</v>
      </c>
      <c r="D65" s="7" t="s">
        <v>55</v>
      </c>
      <c r="E65" s="7" t="s">
        <v>47</v>
      </c>
      <c r="F65" s="7" t="s">
        <v>45</v>
      </c>
      <c r="G65" s="24" t="s">
        <v>161</v>
      </c>
      <c r="H65" s="7" t="s">
        <v>6</v>
      </c>
      <c r="I65" s="8" t="s">
        <v>7</v>
      </c>
      <c r="J65" s="49">
        <v>143623606</v>
      </c>
      <c r="K65" s="9">
        <v>0</v>
      </c>
      <c r="L65" s="49">
        <v>139873606</v>
      </c>
      <c r="M65" s="9">
        <f t="shared" si="8"/>
        <v>3750000</v>
      </c>
      <c r="N65" s="9">
        <v>17220869</v>
      </c>
      <c r="O65" s="27">
        <f t="shared" si="7"/>
        <v>0.11990277559247468</v>
      </c>
      <c r="P65" s="9">
        <v>17220869</v>
      </c>
      <c r="Q65" s="10">
        <v>17220869</v>
      </c>
    </row>
    <row r="66" spans="1:17" s="6" customFormat="1" ht="24.7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48</v>
      </c>
      <c r="F66" s="7" t="s">
        <v>44</v>
      </c>
      <c r="G66" s="24" t="s">
        <v>162</v>
      </c>
      <c r="H66" s="7" t="s">
        <v>6</v>
      </c>
      <c r="I66" s="8" t="s">
        <v>7</v>
      </c>
      <c r="J66" s="49">
        <v>1000000</v>
      </c>
      <c r="K66" s="9">
        <v>0</v>
      </c>
      <c r="L66" s="49">
        <v>1000000</v>
      </c>
      <c r="M66" s="9">
        <f t="shared" si="8"/>
        <v>0</v>
      </c>
      <c r="N66" s="9">
        <v>0</v>
      </c>
      <c r="O66" s="27">
        <f t="shared" si="7"/>
        <v>0</v>
      </c>
      <c r="P66" s="9">
        <v>0</v>
      </c>
      <c r="Q66" s="10">
        <v>0</v>
      </c>
    </row>
    <row r="67" spans="1:17" s="6" customFormat="1" ht="16.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45</v>
      </c>
      <c r="G67" s="24" t="s">
        <v>163</v>
      </c>
      <c r="H67" s="7" t="s">
        <v>6</v>
      </c>
      <c r="I67" s="8" t="s">
        <v>7</v>
      </c>
      <c r="J67" s="49">
        <v>214694912</v>
      </c>
      <c r="K67" s="9">
        <v>0</v>
      </c>
      <c r="L67" s="49">
        <v>209874907</v>
      </c>
      <c r="M67" s="9">
        <f t="shared" si="8"/>
        <v>4820005</v>
      </c>
      <c r="N67" s="9">
        <v>176421524</v>
      </c>
      <c r="O67" s="27">
        <f t="shared" si="7"/>
        <v>0.82173127605371477</v>
      </c>
      <c r="P67" s="9">
        <v>106496713</v>
      </c>
      <c r="Q67" s="10">
        <v>104267993</v>
      </c>
    </row>
    <row r="68" spans="1:17" s="6" customFormat="1" ht="16.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47</v>
      </c>
      <c r="G68" s="24" t="s">
        <v>164</v>
      </c>
      <c r="H68" s="7" t="s">
        <v>6</v>
      </c>
      <c r="I68" s="8" t="s">
        <v>7</v>
      </c>
      <c r="J68" s="49">
        <v>122478640</v>
      </c>
      <c r="K68" s="9">
        <v>0</v>
      </c>
      <c r="L68" s="49">
        <v>122228640</v>
      </c>
      <c r="M68" s="9">
        <f t="shared" si="8"/>
        <v>250000</v>
      </c>
      <c r="N68" s="9">
        <v>108528640</v>
      </c>
      <c r="O68" s="27">
        <f t="shared" si="7"/>
        <v>0.88610258899021088</v>
      </c>
      <c r="P68" s="9">
        <v>70184817</v>
      </c>
      <c r="Q68" s="10">
        <v>70184817</v>
      </c>
    </row>
    <row r="69" spans="1:17" s="6" customFormat="1" ht="16.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50</v>
      </c>
      <c r="G69" s="24" t="s">
        <v>165</v>
      </c>
      <c r="H69" s="7" t="s">
        <v>6</v>
      </c>
      <c r="I69" s="8" t="s">
        <v>7</v>
      </c>
      <c r="J69" s="49">
        <v>173661700</v>
      </c>
      <c r="K69" s="9">
        <v>0</v>
      </c>
      <c r="L69" s="49">
        <v>171546700</v>
      </c>
      <c r="M69" s="9">
        <f t="shared" si="8"/>
        <v>2115000</v>
      </c>
      <c r="N69" s="9">
        <v>154661700</v>
      </c>
      <c r="O69" s="27">
        <f t="shared" si="7"/>
        <v>0.89059188065071337</v>
      </c>
      <c r="P69" s="9">
        <v>83660510</v>
      </c>
      <c r="Q69" s="10">
        <v>83660510</v>
      </c>
    </row>
    <row r="70" spans="1:17" s="6" customFormat="1" ht="24.7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48</v>
      </c>
      <c r="F70" s="7" t="s">
        <v>51</v>
      </c>
      <c r="G70" s="24" t="s">
        <v>166</v>
      </c>
      <c r="H70" s="7" t="s">
        <v>6</v>
      </c>
      <c r="I70" s="8" t="s">
        <v>7</v>
      </c>
      <c r="J70" s="49">
        <v>2674670020.4899998</v>
      </c>
      <c r="K70" s="9">
        <v>0</v>
      </c>
      <c r="L70" s="49">
        <v>1746592032.4300001</v>
      </c>
      <c r="M70" s="9">
        <f t="shared" si="8"/>
        <v>928077988.0599997</v>
      </c>
      <c r="N70" s="9">
        <v>1746592032.4300001</v>
      </c>
      <c r="O70" s="27">
        <f t="shared" si="7"/>
        <v>0.6530121544152292</v>
      </c>
      <c r="P70" s="9">
        <v>1746240867.4300001</v>
      </c>
      <c r="Q70" s="10">
        <v>1739861457.0999999</v>
      </c>
    </row>
    <row r="71" spans="1:17" s="6" customFormat="1" ht="24.7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48</v>
      </c>
      <c r="F71" s="7" t="s">
        <v>51</v>
      </c>
      <c r="G71" s="24" t="s">
        <v>166</v>
      </c>
      <c r="H71" s="7" t="s">
        <v>9</v>
      </c>
      <c r="I71" s="8" t="s">
        <v>10</v>
      </c>
      <c r="J71" s="49">
        <v>672600000</v>
      </c>
      <c r="K71" s="9">
        <v>0</v>
      </c>
      <c r="L71" s="49">
        <v>578869048.66999996</v>
      </c>
      <c r="M71" s="9">
        <f t="shared" si="8"/>
        <v>93730951.330000043</v>
      </c>
      <c r="N71" s="9">
        <v>578869048.66999996</v>
      </c>
      <c r="O71" s="27">
        <f t="shared" si="7"/>
        <v>0.86064384280404393</v>
      </c>
      <c r="P71" s="9">
        <v>578869048.66999996</v>
      </c>
      <c r="Q71" s="10">
        <v>578869048.66999996</v>
      </c>
    </row>
    <row r="72" spans="1:17" s="6" customFormat="1" ht="16.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49</v>
      </c>
      <c r="F72" s="7" t="s">
        <v>40</v>
      </c>
      <c r="G72" s="24" t="s">
        <v>167</v>
      </c>
      <c r="H72" s="7" t="s">
        <v>6</v>
      </c>
      <c r="I72" s="8" t="s">
        <v>7</v>
      </c>
      <c r="J72" s="49">
        <v>2786804301.5799999</v>
      </c>
      <c r="K72" s="9">
        <v>0</v>
      </c>
      <c r="L72" s="49">
        <v>2784443850</v>
      </c>
      <c r="M72" s="9">
        <f t="shared" si="8"/>
        <v>2360451.5799999237</v>
      </c>
      <c r="N72" s="9">
        <v>2690062181</v>
      </c>
      <c r="O72" s="27">
        <f t="shared" si="7"/>
        <v>0.9652856425816656</v>
      </c>
      <c r="P72" s="9">
        <v>2273900943</v>
      </c>
      <c r="Q72" s="10">
        <v>2273900943</v>
      </c>
    </row>
    <row r="73" spans="1:17" s="6" customFormat="1" ht="16.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49</v>
      </c>
      <c r="F73" s="7" t="s">
        <v>42</v>
      </c>
      <c r="G73" s="24" t="s">
        <v>168</v>
      </c>
      <c r="H73" s="7" t="s">
        <v>6</v>
      </c>
      <c r="I73" s="8" t="s">
        <v>7</v>
      </c>
      <c r="J73" s="49">
        <v>1284615805</v>
      </c>
      <c r="K73" s="9">
        <v>0</v>
      </c>
      <c r="L73" s="49">
        <v>1118454614</v>
      </c>
      <c r="M73" s="9">
        <f t="shared" si="8"/>
        <v>166161191</v>
      </c>
      <c r="N73" s="9">
        <v>979093591</v>
      </c>
      <c r="O73" s="27">
        <f t="shared" si="7"/>
        <v>0.76216841423650394</v>
      </c>
      <c r="P73" s="9">
        <v>655039270</v>
      </c>
      <c r="Q73" s="10">
        <v>655039270</v>
      </c>
    </row>
    <row r="74" spans="1:17" s="6" customFormat="1" ht="16.5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49</v>
      </c>
      <c r="F74" s="7">
        <v>3</v>
      </c>
      <c r="G74" s="24" t="s">
        <v>196</v>
      </c>
      <c r="H74" s="7" t="s">
        <v>6</v>
      </c>
      <c r="I74" s="8" t="s">
        <v>7</v>
      </c>
      <c r="J74" s="49">
        <v>18475506.48</v>
      </c>
      <c r="K74" s="9">
        <v>0</v>
      </c>
      <c r="L74" s="49">
        <v>0</v>
      </c>
      <c r="M74" s="9">
        <f t="shared" si="8"/>
        <v>18475506.48</v>
      </c>
      <c r="N74" s="9">
        <v>0</v>
      </c>
      <c r="O74" s="27">
        <v>0.76216841423650394</v>
      </c>
      <c r="P74" s="9">
        <v>0</v>
      </c>
      <c r="Q74" s="10">
        <v>0</v>
      </c>
    </row>
    <row r="75" spans="1:17" s="6" customFormat="1" ht="16.5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42</v>
      </c>
      <c r="G75" s="24" t="s">
        <v>169</v>
      </c>
      <c r="H75" s="7" t="s">
        <v>6</v>
      </c>
      <c r="I75" s="8" t="s">
        <v>7</v>
      </c>
      <c r="J75" s="49">
        <v>1700200</v>
      </c>
      <c r="K75" s="9">
        <v>0</v>
      </c>
      <c r="L75" s="49">
        <v>810768</v>
      </c>
      <c r="M75" s="9">
        <f t="shared" si="8"/>
        <v>889432</v>
      </c>
      <c r="N75" s="9">
        <v>810768</v>
      </c>
      <c r="O75" s="27">
        <f t="shared" si="7"/>
        <v>0.47686625102929064</v>
      </c>
      <c r="P75" s="9">
        <v>810768</v>
      </c>
      <c r="Q75" s="10">
        <v>810768</v>
      </c>
    </row>
    <row r="76" spans="1:17" s="6" customFormat="1" ht="24.75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44</v>
      </c>
      <c r="G76" s="24" t="s">
        <v>170</v>
      </c>
      <c r="H76" s="7" t="s">
        <v>6</v>
      </c>
      <c r="I76" s="8" t="s">
        <v>7</v>
      </c>
      <c r="J76" s="49">
        <v>462163710</v>
      </c>
      <c r="K76" s="9">
        <v>0</v>
      </c>
      <c r="L76" s="49">
        <v>396728247</v>
      </c>
      <c r="M76" s="9">
        <f t="shared" si="8"/>
        <v>65435463</v>
      </c>
      <c r="N76" s="9">
        <v>257523058</v>
      </c>
      <c r="O76" s="27">
        <f t="shared" si="7"/>
        <v>0.55721176809836492</v>
      </c>
      <c r="P76" s="9">
        <v>4717774</v>
      </c>
      <c r="Q76" s="10">
        <v>4717774</v>
      </c>
    </row>
    <row r="77" spans="1:17" s="6" customFormat="1" ht="33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" t="s">
        <v>45</v>
      </c>
      <c r="G77" s="24" t="s">
        <v>171</v>
      </c>
      <c r="H77" s="7" t="s">
        <v>6</v>
      </c>
      <c r="I77" s="8" t="s">
        <v>7</v>
      </c>
      <c r="J77" s="49">
        <v>398216875.33999997</v>
      </c>
      <c r="K77" s="9">
        <v>0</v>
      </c>
      <c r="L77" s="49">
        <v>229580985</v>
      </c>
      <c r="M77" s="9">
        <f t="shared" si="8"/>
        <v>168635890.33999997</v>
      </c>
      <c r="N77" s="9">
        <v>229580985</v>
      </c>
      <c r="O77" s="27">
        <f t="shared" si="7"/>
        <v>0.57652249117765886</v>
      </c>
      <c r="P77" s="9">
        <v>229523995</v>
      </c>
      <c r="Q77" s="10">
        <v>229523995</v>
      </c>
    </row>
    <row r="78" spans="1:17" s="6" customFormat="1" ht="16.5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" t="s">
        <v>47</v>
      </c>
      <c r="G78" s="24" t="s">
        <v>172</v>
      </c>
      <c r="H78" s="7" t="s">
        <v>6</v>
      </c>
      <c r="I78" s="8" t="s">
        <v>7</v>
      </c>
      <c r="J78" s="49">
        <v>11099641020</v>
      </c>
      <c r="K78" s="9">
        <v>0</v>
      </c>
      <c r="L78" s="49">
        <v>11099640364.85</v>
      </c>
      <c r="M78" s="9">
        <f t="shared" si="8"/>
        <v>655.14999961853027</v>
      </c>
      <c r="N78" s="9">
        <v>10100392944.85</v>
      </c>
      <c r="O78" s="27">
        <f t="shared" si="7"/>
        <v>0.90997473942179807</v>
      </c>
      <c r="P78" s="9">
        <v>6409578756.4899998</v>
      </c>
      <c r="Q78" s="10">
        <v>6409578756.4899998</v>
      </c>
    </row>
    <row r="79" spans="1:17" s="6" customFormat="1" ht="33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50</v>
      </c>
      <c r="F79" s="7" t="s">
        <v>49</v>
      </c>
      <c r="G79" s="24" t="s">
        <v>173</v>
      </c>
      <c r="H79" s="7" t="s">
        <v>6</v>
      </c>
      <c r="I79" s="8" t="s">
        <v>7</v>
      </c>
      <c r="J79" s="49">
        <v>128961173</v>
      </c>
      <c r="K79" s="9">
        <v>0</v>
      </c>
      <c r="L79" s="49">
        <v>83642860</v>
      </c>
      <c r="M79" s="9">
        <f t="shared" si="8"/>
        <v>45318313</v>
      </c>
      <c r="N79" s="9">
        <v>76216759</v>
      </c>
      <c r="O79" s="27">
        <f t="shared" si="7"/>
        <v>0.59100547263167336</v>
      </c>
      <c r="P79" s="9">
        <v>19628001</v>
      </c>
      <c r="Q79" s="10">
        <v>19628001</v>
      </c>
    </row>
    <row r="80" spans="1:17" s="6" customFormat="1" ht="24.7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50</v>
      </c>
      <c r="F80" s="74" t="s">
        <v>50</v>
      </c>
      <c r="G80" s="24" t="s">
        <v>181</v>
      </c>
      <c r="H80" s="7" t="s">
        <v>6</v>
      </c>
      <c r="I80" s="8" t="s">
        <v>7</v>
      </c>
      <c r="J80" s="49">
        <v>150000</v>
      </c>
      <c r="K80" s="9">
        <v>0</v>
      </c>
      <c r="L80" s="49">
        <v>150000</v>
      </c>
      <c r="M80" s="9">
        <f>+J80-L80-K80</f>
        <v>0</v>
      </c>
      <c r="N80" s="9">
        <v>150000</v>
      </c>
      <c r="O80" s="27">
        <f t="shared" si="7"/>
        <v>1</v>
      </c>
      <c r="P80" s="9">
        <v>150000</v>
      </c>
      <c r="Q80" s="10">
        <v>150000</v>
      </c>
    </row>
    <row r="81" spans="1:256" s="6" customFormat="1" ht="41.2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50</v>
      </c>
      <c r="F81" s="7" t="s">
        <v>51</v>
      </c>
      <c r="G81" s="24" t="s">
        <v>174</v>
      </c>
      <c r="H81" s="7" t="s">
        <v>6</v>
      </c>
      <c r="I81" s="8" t="s">
        <v>7</v>
      </c>
      <c r="J81" s="49">
        <v>90785200</v>
      </c>
      <c r="K81" s="9">
        <v>0</v>
      </c>
      <c r="L81" s="49">
        <v>785200</v>
      </c>
      <c r="M81" s="9">
        <f t="shared" si="8"/>
        <v>90000000</v>
      </c>
      <c r="N81" s="9">
        <v>785200</v>
      </c>
      <c r="O81" s="27">
        <f t="shared" si="7"/>
        <v>8.6489868392645494E-3</v>
      </c>
      <c r="P81" s="9">
        <v>785200</v>
      </c>
      <c r="Q81" s="10">
        <v>785200</v>
      </c>
    </row>
    <row r="82" spans="1:256" s="6" customFormat="1" ht="24.7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" t="s">
        <v>44</v>
      </c>
      <c r="G82" s="24" t="s">
        <v>175</v>
      </c>
      <c r="H82" s="7" t="s">
        <v>6</v>
      </c>
      <c r="I82" s="8" t="s">
        <v>7</v>
      </c>
      <c r="J82" s="49">
        <v>366938641</v>
      </c>
      <c r="K82" s="9">
        <v>0</v>
      </c>
      <c r="L82" s="49">
        <v>357634443</v>
      </c>
      <c r="M82" s="9">
        <f t="shared" si="8"/>
        <v>9304198</v>
      </c>
      <c r="N82" s="9">
        <v>301982528</v>
      </c>
      <c r="O82" s="27">
        <f t="shared" si="7"/>
        <v>0.82297827009175628</v>
      </c>
      <c r="P82" s="9">
        <v>0</v>
      </c>
      <c r="Q82" s="10">
        <v>0</v>
      </c>
    </row>
    <row r="83" spans="1:256" s="6" customFormat="1" ht="41.2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51</v>
      </c>
      <c r="F83" s="7" t="s">
        <v>45</v>
      </c>
      <c r="G83" s="24" t="s">
        <v>176</v>
      </c>
      <c r="H83" s="7" t="s">
        <v>6</v>
      </c>
      <c r="I83" s="8" t="s">
        <v>7</v>
      </c>
      <c r="J83" s="49">
        <v>457818430.51999998</v>
      </c>
      <c r="K83" s="9">
        <v>0</v>
      </c>
      <c r="L83" s="49">
        <v>362102670.67000002</v>
      </c>
      <c r="M83" s="9">
        <f t="shared" si="8"/>
        <v>95715759.849999964</v>
      </c>
      <c r="N83" s="9">
        <v>347143870.67000002</v>
      </c>
      <c r="O83" s="27">
        <f t="shared" si="7"/>
        <v>0.75825665269898934</v>
      </c>
      <c r="P83" s="9">
        <v>271733310.37</v>
      </c>
      <c r="Q83" s="10">
        <v>271151878.69999999</v>
      </c>
    </row>
    <row r="84" spans="1:256" s="6" customFormat="1" ht="16.5" x14ac:dyDescent="0.25">
      <c r="A84" s="25" t="s">
        <v>4</v>
      </c>
      <c r="B84" s="7" t="s">
        <v>55</v>
      </c>
      <c r="C84" s="7" t="s">
        <v>55</v>
      </c>
      <c r="D84" s="7" t="s">
        <v>55</v>
      </c>
      <c r="E84" s="7" t="s">
        <v>51</v>
      </c>
      <c r="F84" s="74" t="s">
        <v>48</v>
      </c>
      <c r="G84" s="24" t="s">
        <v>177</v>
      </c>
      <c r="H84" s="7" t="s">
        <v>6</v>
      </c>
      <c r="I84" s="8" t="s">
        <v>7</v>
      </c>
      <c r="J84" s="49">
        <v>427356441</v>
      </c>
      <c r="K84" s="9">
        <v>0</v>
      </c>
      <c r="L84" s="49">
        <v>376263920</v>
      </c>
      <c r="M84" s="9">
        <f t="shared" si="8"/>
        <v>51092521</v>
      </c>
      <c r="N84" s="9">
        <v>312462004</v>
      </c>
      <c r="O84" s="27">
        <f t="shared" si="7"/>
        <v>0.73115080064980231</v>
      </c>
      <c r="P84" s="9">
        <v>0</v>
      </c>
      <c r="Q84" s="10">
        <v>0</v>
      </c>
      <c r="S84" s="6">
        <v>408287880</v>
      </c>
      <c r="T84" s="6">
        <v>408287880</v>
      </c>
      <c r="U84" s="6">
        <v>408287880</v>
      </c>
      <c r="V84" s="6">
        <v>408287880</v>
      </c>
      <c r="W84" s="6">
        <v>408287880</v>
      </c>
      <c r="X84" s="6">
        <v>408287880</v>
      </c>
      <c r="Y84" s="6">
        <v>408287880</v>
      </c>
      <c r="Z84" s="6">
        <v>408287880</v>
      </c>
      <c r="AA84" s="6">
        <v>408287880</v>
      </c>
      <c r="AB84" s="6">
        <v>408287880</v>
      </c>
      <c r="AC84" s="6">
        <v>408287880</v>
      </c>
      <c r="AD84" s="6">
        <v>408287880</v>
      </c>
      <c r="AE84" s="6">
        <v>408287880</v>
      </c>
      <c r="AF84" s="6">
        <v>408287880</v>
      </c>
      <c r="AG84" s="6">
        <v>408287880</v>
      </c>
      <c r="AH84" s="6">
        <v>408287880</v>
      </c>
      <c r="AI84" s="6">
        <v>408287880</v>
      </c>
      <c r="AJ84" s="6">
        <v>408287880</v>
      </c>
      <c r="AK84" s="6">
        <v>408287880</v>
      </c>
      <c r="AL84" s="6">
        <v>408287880</v>
      </c>
      <c r="AM84" s="6">
        <v>408287880</v>
      </c>
      <c r="AN84" s="6">
        <v>408287880</v>
      </c>
      <c r="AO84" s="6">
        <v>408287880</v>
      </c>
      <c r="AP84" s="6">
        <v>408287880</v>
      </c>
      <c r="AQ84" s="6">
        <v>408287880</v>
      </c>
      <c r="AR84" s="6">
        <v>408287880</v>
      </c>
      <c r="AS84" s="6">
        <v>408287880</v>
      </c>
      <c r="AT84" s="6">
        <v>408287880</v>
      </c>
      <c r="AU84" s="6">
        <v>408287880</v>
      </c>
      <c r="AV84" s="6">
        <v>408287880</v>
      </c>
      <c r="AW84" s="6">
        <v>408287880</v>
      </c>
      <c r="AX84" s="6">
        <v>408287880</v>
      </c>
      <c r="AY84" s="6">
        <v>408287880</v>
      </c>
      <c r="AZ84" s="6">
        <v>408287880</v>
      </c>
      <c r="BA84" s="6">
        <v>408287880</v>
      </c>
      <c r="BB84" s="6">
        <v>408287880</v>
      </c>
      <c r="BC84" s="6">
        <v>408287880</v>
      </c>
      <c r="BD84" s="6">
        <v>408287880</v>
      </c>
      <c r="BE84" s="6">
        <v>408287880</v>
      </c>
      <c r="BF84" s="6">
        <v>408287880</v>
      </c>
      <c r="BG84" s="6">
        <v>408287880</v>
      </c>
      <c r="BH84" s="6">
        <v>408287880</v>
      </c>
      <c r="BI84" s="6">
        <v>408287880</v>
      </c>
      <c r="BJ84" s="6">
        <v>408287880</v>
      </c>
      <c r="BK84" s="6">
        <v>408287880</v>
      </c>
      <c r="BL84" s="6">
        <v>408287880</v>
      </c>
      <c r="BM84" s="6">
        <v>408287880</v>
      </c>
      <c r="BN84" s="6">
        <v>408287880</v>
      </c>
      <c r="BO84" s="6">
        <v>408287880</v>
      </c>
      <c r="BP84" s="6">
        <v>408287880</v>
      </c>
      <c r="BQ84" s="6">
        <v>408287880</v>
      </c>
      <c r="BR84" s="6">
        <v>408287880</v>
      </c>
      <c r="BS84" s="6">
        <v>408287880</v>
      </c>
      <c r="BT84" s="6">
        <v>408287880</v>
      </c>
      <c r="BU84" s="6">
        <v>408287880</v>
      </c>
      <c r="BV84" s="6">
        <v>408287880</v>
      </c>
      <c r="BW84" s="6">
        <v>408287880</v>
      </c>
      <c r="BX84" s="6">
        <v>408287880</v>
      </c>
      <c r="BY84" s="6">
        <v>408287880</v>
      </c>
      <c r="BZ84" s="6">
        <v>408287880</v>
      </c>
      <c r="CA84" s="6">
        <v>408287880</v>
      </c>
      <c r="CB84" s="6">
        <v>408287880</v>
      </c>
      <c r="CC84" s="6">
        <v>408287880</v>
      </c>
      <c r="CD84" s="6">
        <v>408287880</v>
      </c>
      <c r="CE84" s="6">
        <v>408287880</v>
      </c>
      <c r="CF84" s="6">
        <v>408287880</v>
      </c>
      <c r="CG84" s="6">
        <v>408287880</v>
      </c>
      <c r="CH84" s="6">
        <v>408287880</v>
      </c>
      <c r="CI84" s="6">
        <v>408287880</v>
      </c>
      <c r="CJ84" s="6">
        <v>408287880</v>
      </c>
      <c r="CK84" s="6">
        <v>408287880</v>
      </c>
      <c r="CL84" s="6">
        <v>408287880</v>
      </c>
      <c r="CM84" s="6">
        <v>408287880</v>
      </c>
      <c r="CN84" s="6">
        <v>408287880</v>
      </c>
      <c r="CO84" s="6">
        <v>408287880</v>
      </c>
      <c r="CP84" s="6">
        <v>408287880</v>
      </c>
      <c r="CQ84" s="6">
        <v>408287880</v>
      </c>
      <c r="CR84" s="6">
        <v>408287880</v>
      </c>
      <c r="CS84" s="6">
        <v>408287880</v>
      </c>
      <c r="CT84" s="6">
        <v>408287880</v>
      </c>
      <c r="CU84" s="6">
        <v>408287880</v>
      </c>
      <c r="CV84" s="6">
        <v>408287880</v>
      </c>
      <c r="CW84" s="6">
        <v>408287880</v>
      </c>
      <c r="CX84" s="6">
        <v>408287880</v>
      </c>
      <c r="CY84" s="6">
        <v>408287880</v>
      </c>
      <c r="CZ84" s="6">
        <v>408287880</v>
      </c>
      <c r="DA84" s="6">
        <v>408287880</v>
      </c>
      <c r="DB84" s="6">
        <v>408287880</v>
      </c>
      <c r="DC84" s="6">
        <v>408287880</v>
      </c>
      <c r="DD84" s="6">
        <v>408287880</v>
      </c>
      <c r="DE84" s="6">
        <v>408287880</v>
      </c>
      <c r="DF84" s="6">
        <v>408287880</v>
      </c>
      <c r="DG84" s="6">
        <v>408287880</v>
      </c>
      <c r="DH84" s="6">
        <v>408287880</v>
      </c>
      <c r="DI84" s="6">
        <v>408287880</v>
      </c>
      <c r="DJ84" s="6">
        <v>408287880</v>
      </c>
      <c r="DK84" s="6">
        <v>408287880</v>
      </c>
      <c r="DL84" s="6">
        <v>408287880</v>
      </c>
      <c r="DM84" s="6">
        <v>408287880</v>
      </c>
      <c r="DN84" s="6">
        <v>408287880</v>
      </c>
      <c r="DO84" s="6">
        <v>408287880</v>
      </c>
      <c r="DP84" s="6">
        <v>408287880</v>
      </c>
      <c r="DQ84" s="6">
        <v>408287880</v>
      </c>
      <c r="DR84" s="6">
        <v>408287880</v>
      </c>
      <c r="DS84" s="6">
        <v>408287880</v>
      </c>
      <c r="DT84" s="6">
        <v>408287880</v>
      </c>
      <c r="DU84" s="6">
        <v>408287880</v>
      </c>
      <c r="DV84" s="6">
        <v>408287880</v>
      </c>
      <c r="DW84" s="6">
        <v>408287880</v>
      </c>
      <c r="DX84" s="6">
        <v>408287880</v>
      </c>
      <c r="DY84" s="6">
        <v>408287880</v>
      </c>
      <c r="DZ84" s="6">
        <v>408287880</v>
      </c>
      <c r="EA84" s="6">
        <v>408287880</v>
      </c>
      <c r="EB84" s="6">
        <v>408287880</v>
      </c>
      <c r="EC84" s="6">
        <v>408287880</v>
      </c>
      <c r="ED84" s="6">
        <v>408287880</v>
      </c>
      <c r="EE84" s="6">
        <v>408287880</v>
      </c>
      <c r="EF84" s="6">
        <v>408287880</v>
      </c>
      <c r="EG84" s="6">
        <v>408287880</v>
      </c>
      <c r="EH84" s="6">
        <v>408287880</v>
      </c>
      <c r="EI84" s="6">
        <v>408287880</v>
      </c>
      <c r="EJ84" s="6">
        <v>408287880</v>
      </c>
      <c r="EK84" s="6">
        <v>408287880</v>
      </c>
      <c r="EL84" s="6">
        <v>408287880</v>
      </c>
      <c r="EM84" s="6">
        <v>408287880</v>
      </c>
      <c r="EN84" s="6">
        <v>408287880</v>
      </c>
      <c r="EO84" s="6">
        <v>408287880</v>
      </c>
      <c r="EP84" s="6">
        <v>408287880</v>
      </c>
      <c r="EQ84" s="6">
        <v>408287880</v>
      </c>
      <c r="ER84" s="6">
        <v>408287880</v>
      </c>
      <c r="ES84" s="6">
        <v>408287880</v>
      </c>
      <c r="ET84" s="6">
        <v>408287880</v>
      </c>
      <c r="EU84" s="6">
        <v>408287880</v>
      </c>
      <c r="EV84" s="6">
        <v>408287880</v>
      </c>
      <c r="EW84" s="6">
        <v>408287880</v>
      </c>
      <c r="EX84" s="6">
        <v>408287880</v>
      </c>
      <c r="EY84" s="6">
        <v>408287880</v>
      </c>
      <c r="EZ84" s="6">
        <v>408287880</v>
      </c>
      <c r="FA84" s="6">
        <v>408287880</v>
      </c>
      <c r="FB84" s="6">
        <v>408287880</v>
      </c>
      <c r="FC84" s="6">
        <v>408287880</v>
      </c>
      <c r="FD84" s="6">
        <v>408287880</v>
      </c>
      <c r="FE84" s="6">
        <v>408287880</v>
      </c>
      <c r="FF84" s="6">
        <v>408287880</v>
      </c>
      <c r="FG84" s="6">
        <v>408287880</v>
      </c>
      <c r="FH84" s="6">
        <v>408287880</v>
      </c>
      <c r="FI84" s="6">
        <v>408287880</v>
      </c>
      <c r="FJ84" s="6">
        <v>408287880</v>
      </c>
      <c r="FK84" s="6">
        <v>408287880</v>
      </c>
      <c r="FL84" s="6">
        <v>408287880</v>
      </c>
      <c r="FM84" s="6">
        <v>408287880</v>
      </c>
      <c r="FN84" s="6">
        <v>408287880</v>
      </c>
      <c r="FO84" s="6">
        <v>408287880</v>
      </c>
      <c r="FP84" s="6">
        <v>408287880</v>
      </c>
      <c r="FQ84" s="6">
        <v>408287880</v>
      </c>
      <c r="FR84" s="6">
        <v>408287880</v>
      </c>
      <c r="FS84" s="6">
        <v>408287880</v>
      </c>
      <c r="FT84" s="6">
        <v>408287880</v>
      </c>
      <c r="FU84" s="6">
        <v>408287880</v>
      </c>
      <c r="FV84" s="6">
        <v>408287880</v>
      </c>
      <c r="FW84" s="6">
        <v>408287880</v>
      </c>
      <c r="FX84" s="6">
        <v>408287880</v>
      </c>
      <c r="FY84" s="6">
        <v>408287880</v>
      </c>
      <c r="FZ84" s="6">
        <v>408287880</v>
      </c>
      <c r="GA84" s="6">
        <v>408287880</v>
      </c>
      <c r="GB84" s="6">
        <v>408287880</v>
      </c>
      <c r="GC84" s="6">
        <v>408287880</v>
      </c>
      <c r="GD84" s="6">
        <v>408287880</v>
      </c>
      <c r="GE84" s="6">
        <v>408287880</v>
      </c>
      <c r="GF84" s="6">
        <v>408287880</v>
      </c>
      <c r="GG84" s="6">
        <v>408287880</v>
      </c>
      <c r="GH84" s="6">
        <v>408287880</v>
      </c>
      <c r="GI84" s="6">
        <v>408287880</v>
      </c>
      <c r="GJ84" s="6">
        <v>408287880</v>
      </c>
      <c r="GK84" s="6">
        <v>408287880</v>
      </c>
      <c r="GL84" s="6">
        <v>408287880</v>
      </c>
      <c r="GM84" s="6">
        <v>408287880</v>
      </c>
      <c r="GN84" s="6">
        <v>408287880</v>
      </c>
      <c r="GO84" s="6">
        <v>408287880</v>
      </c>
      <c r="GP84" s="6">
        <v>408287880</v>
      </c>
      <c r="GQ84" s="6">
        <v>408287880</v>
      </c>
      <c r="GR84" s="6">
        <v>408287880</v>
      </c>
      <c r="GS84" s="6">
        <v>408287880</v>
      </c>
      <c r="GT84" s="6">
        <v>408287880</v>
      </c>
      <c r="GU84" s="6">
        <v>408287880</v>
      </c>
      <c r="GV84" s="6">
        <v>408287880</v>
      </c>
      <c r="GW84" s="6">
        <v>408287880</v>
      </c>
      <c r="GX84" s="6">
        <v>408287880</v>
      </c>
      <c r="GY84" s="6">
        <v>408287880</v>
      </c>
      <c r="GZ84" s="6">
        <v>408287880</v>
      </c>
      <c r="HA84" s="6">
        <v>408287880</v>
      </c>
      <c r="HB84" s="6">
        <v>408287880</v>
      </c>
      <c r="HC84" s="6">
        <v>408287880</v>
      </c>
      <c r="HD84" s="6">
        <v>408287880</v>
      </c>
      <c r="HE84" s="6">
        <v>408287880</v>
      </c>
      <c r="HF84" s="6">
        <v>408287880</v>
      </c>
      <c r="HG84" s="6">
        <v>408287880</v>
      </c>
      <c r="HH84" s="6">
        <v>408287880</v>
      </c>
      <c r="HI84" s="6">
        <v>408287880</v>
      </c>
      <c r="HJ84" s="6">
        <v>408287880</v>
      </c>
      <c r="HK84" s="6">
        <v>408287880</v>
      </c>
      <c r="HL84" s="6">
        <v>408287880</v>
      </c>
      <c r="HM84" s="6">
        <v>408287880</v>
      </c>
      <c r="HN84" s="6">
        <v>408287880</v>
      </c>
      <c r="HO84" s="6">
        <v>408287880</v>
      </c>
      <c r="HP84" s="6">
        <v>408287880</v>
      </c>
      <c r="HQ84" s="6">
        <v>408287880</v>
      </c>
      <c r="HR84" s="6">
        <v>408287880</v>
      </c>
      <c r="HS84" s="6">
        <v>408287880</v>
      </c>
      <c r="HT84" s="6">
        <v>408287880</v>
      </c>
      <c r="HU84" s="6">
        <v>408287880</v>
      </c>
      <c r="HV84" s="6">
        <v>408287880</v>
      </c>
      <c r="HW84" s="6">
        <v>408287880</v>
      </c>
      <c r="HX84" s="6">
        <v>408287880</v>
      </c>
      <c r="HY84" s="6">
        <v>408287880</v>
      </c>
      <c r="HZ84" s="6">
        <v>408287880</v>
      </c>
      <c r="IA84" s="6">
        <v>408287880</v>
      </c>
      <c r="IB84" s="6">
        <v>408287880</v>
      </c>
      <c r="IC84" s="6">
        <v>408287880</v>
      </c>
      <c r="ID84" s="6">
        <v>408287880</v>
      </c>
      <c r="IE84" s="6">
        <v>408287880</v>
      </c>
      <c r="IF84" s="6">
        <v>408287880</v>
      </c>
      <c r="IG84" s="6">
        <v>408287880</v>
      </c>
      <c r="IH84" s="6">
        <v>408287880</v>
      </c>
      <c r="II84" s="6">
        <v>408287880</v>
      </c>
      <c r="IJ84" s="6">
        <v>408287880</v>
      </c>
      <c r="IK84" s="6">
        <v>408287880</v>
      </c>
      <c r="IL84" s="6">
        <v>408287880</v>
      </c>
      <c r="IM84" s="6">
        <v>408287880</v>
      </c>
      <c r="IN84" s="6">
        <v>408287880</v>
      </c>
      <c r="IO84" s="6">
        <v>408287880</v>
      </c>
      <c r="IP84" s="6">
        <v>408287880</v>
      </c>
      <c r="IQ84" s="6">
        <v>408287880</v>
      </c>
      <c r="IR84" s="6">
        <v>408287880</v>
      </c>
      <c r="IS84" s="6">
        <v>408287880</v>
      </c>
      <c r="IT84" s="6">
        <v>408287880</v>
      </c>
      <c r="IU84" s="6">
        <v>408287880</v>
      </c>
      <c r="IV84" s="6">
        <v>408287880</v>
      </c>
    </row>
    <row r="85" spans="1:256" s="6" customFormat="1" ht="16.5" x14ac:dyDescent="0.25">
      <c r="A85" s="25" t="s">
        <v>4</v>
      </c>
      <c r="B85" s="7" t="s">
        <v>55</v>
      </c>
      <c r="C85" s="7" t="s">
        <v>55</v>
      </c>
      <c r="D85" s="7" t="s">
        <v>55</v>
      </c>
      <c r="E85" s="7" t="s">
        <v>51</v>
      </c>
      <c r="F85" s="74" t="s">
        <v>49</v>
      </c>
      <c r="G85" s="24" t="s">
        <v>178</v>
      </c>
      <c r="H85" s="7" t="s">
        <v>6</v>
      </c>
      <c r="I85" s="8" t="s">
        <v>7</v>
      </c>
      <c r="J85" s="49">
        <v>417500</v>
      </c>
      <c r="K85" s="9">
        <v>0</v>
      </c>
      <c r="L85" s="49">
        <v>260000</v>
      </c>
      <c r="M85" s="9">
        <f t="shared" si="8"/>
        <v>157500</v>
      </c>
      <c r="N85" s="9">
        <v>260000</v>
      </c>
      <c r="O85" s="27">
        <f t="shared" si="7"/>
        <v>0.6227544910179641</v>
      </c>
      <c r="P85" s="9">
        <v>260000</v>
      </c>
      <c r="Q85" s="10">
        <v>260000</v>
      </c>
    </row>
    <row r="86" spans="1:256" s="6" customFormat="1" ht="16.5" x14ac:dyDescent="0.25">
      <c r="A86" s="25" t="s">
        <v>4</v>
      </c>
      <c r="B86" s="7" t="s">
        <v>55</v>
      </c>
      <c r="C86" s="7" t="s">
        <v>55</v>
      </c>
      <c r="D86" s="7" t="s">
        <v>55</v>
      </c>
      <c r="E86" s="7" t="s">
        <v>52</v>
      </c>
      <c r="F86" s="7"/>
      <c r="G86" s="24" t="s">
        <v>81</v>
      </c>
      <c r="H86" s="7" t="s">
        <v>6</v>
      </c>
      <c r="I86" s="8" t="s">
        <v>7</v>
      </c>
      <c r="J86" s="49">
        <v>446279178</v>
      </c>
      <c r="K86" s="9">
        <v>0</v>
      </c>
      <c r="L86" s="49">
        <v>416279178</v>
      </c>
      <c r="M86" s="9">
        <f t="shared" si="8"/>
        <v>30000000</v>
      </c>
      <c r="N86" s="9">
        <v>350525777</v>
      </c>
      <c r="O86" s="27">
        <f t="shared" si="7"/>
        <v>0.78544058132149741</v>
      </c>
      <c r="P86" s="9">
        <v>344561983</v>
      </c>
      <c r="Q86" s="10">
        <v>337602381</v>
      </c>
    </row>
    <row r="87" spans="1:256" ht="16.5" customHeight="1" x14ac:dyDescent="0.25">
      <c r="A87" s="92" t="s">
        <v>4</v>
      </c>
      <c r="B87" s="93" t="s">
        <v>55</v>
      </c>
      <c r="C87" s="93"/>
      <c r="D87" s="93"/>
      <c r="E87" s="93"/>
      <c r="F87" s="93"/>
      <c r="G87" s="93" t="s">
        <v>86</v>
      </c>
      <c r="H87" s="93" t="s">
        <v>6</v>
      </c>
      <c r="I87" s="93" t="s">
        <v>7</v>
      </c>
      <c r="J87" s="72">
        <f>J41+J37</f>
        <v>23714600000</v>
      </c>
      <c r="K87" s="72">
        <f>K41+K37</f>
        <v>0</v>
      </c>
      <c r="L87" s="72">
        <f>L41+L37</f>
        <v>20548451248.849998</v>
      </c>
      <c r="M87" s="72">
        <f>M41+M37</f>
        <v>3166148751.1499991</v>
      </c>
      <c r="N87" s="72">
        <f>N41+N37</f>
        <v>18345885873.66</v>
      </c>
      <c r="O87" s="86">
        <f>IF(N87&gt;1,N87/(J87-K87),0)</f>
        <v>0.77361144078584498</v>
      </c>
      <c r="P87" s="72">
        <f>P41+P37</f>
        <v>12487332298.200001</v>
      </c>
      <c r="Q87" s="83">
        <f>Q41+Q37</f>
        <v>12466107540.200001</v>
      </c>
      <c r="R87" s="35"/>
    </row>
    <row r="88" spans="1:256" ht="16.5" customHeight="1" x14ac:dyDescent="0.25">
      <c r="A88" s="92" t="s">
        <v>4</v>
      </c>
      <c r="B88" s="93" t="s">
        <v>55</v>
      </c>
      <c r="C88" s="93"/>
      <c r="D88" s="93"/>
      <c r="E88" s="93"/>
      <c r="F88" s="93"/>
      <c r="G88" s="93" t="s">
        <v>86</v>
      </c>
      <c r="H88" s="93" t="s">
        <v>9</v>
      </c>
      <c r="I88" s="93">
        <v>20</v>
      </c>
      <c r="J88" s="72">
        <f>J42</f>
        <v>672600000</v>
      </c>
      <c r="K88" s="72">
        <f>K42</f>
        <v>0</v>
      </c>
      <c r="L88" s="72">
        <f>L42</f>
        <v>578869048.66999996</v>
      </c>
      <c r="M88" s="72">
        <f>M42</f>
        <v>93730951.330000043</v>
      </c>
      <c r="N88" s="72">
        <f>N42</f>
        <v>578869048.66999996</v>
      </c>
      <c r="O88" s="86">
        <f>IF(N88&gt;1,N88/(J88-K88),0)</f>
        <v>0.86064384280404393</v>
      </c>
      <c r="P88" s="72">
        <f>P42</f>
        <v>578869048.66999996</v>
      </c>
      <c r="Q88" s="83">
        <f>Q42</f>
        <v>578869048.66999996</v>
      </c>
      <c r="R88" s="35"/>
    </row>
    <row r="89" spans="1:256" ht="15.75" customHeight="1" thickBot="1" x14ac:dyDescent="0.3">
      <c r="A89" s="110" t="s">
        <v>89</v>
      </c>
      <c r="B89" s="111"/>
      <c r="C89" s="111"/>
      <c r="D89" s="111"/>
      <c r="E89" s="111"/>
      <c r="F89" s="111"/>
      <c r="G89" s="111"/>
      <c r="H89" s="111"/>
      <c r="I89" s="112"/>
      <c r="J89" s="87">
        <f>SUM(J87:J88)</f>
        <v>24387200000</v>
      </c>
      <c r="K89" s="87">
        <f>SUM(K87:K88)</f>
        <v>0</v>
      </c>
      <c r="L89" s="87">
        <f>SUM(L87:L88)</f>
        <v>21127320297.519997</v>
      </c>
      <c r="M89" s="87">
        <f>SUM(M87:M88)</f>
        <v>3259879702.4799991</v>
      </c>
      <c r="N89" s="87">
        <f>SUM(N87:N88)</f>
        <v>18924754922.329998</v>
      </c>
      <c r="O89" s="86">
        <f>IF(N89&gt;1,N89/(J89-K89),0)</f>
        <v>0.7760117980879313</v>
      </c>
      <c r="P89" s="87">
        <f>SUM(P87:P88)</f>
        <v>13066201346.870001</v>
      </c>
      <c r="Q89" s="88">
        <f>SUM(Q87:Q88)</f>
        <v>13044976588.870001</v>
      </c>
    </row>
    <row r="90" spans="1:256" ht="15.75" customHeight="1" thickBot="1" x14ac:dyDescent="0.3">
      <c r="A90" s="104" t="s">
        <v>97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6"/>
    </row>
    <row r="91" spans="1:256" s="52" customFormat="1" ht="24.75" customHeight="1" x14ac:dyDescent="0.25">
      <c r="A91" s="11" t="s">
        <v>4</v>
      </c>
      <c r="B91" s="12" t="s">
        <v>56</v>
      </c>
      <c r="C91" s="12" t="s">
        <v>56</v>
      </c>
      <c r="D91" s="12"/>
      <c r="E91" s="12"/>
      <c r="F91" s="12"/>
      <c r="G91" s="13" t="s">
        <v>136</v>
      </c>
      <c r="H91" s="12" t="s">
        <v>6</v>
      </c>
      <c r="I91" s="14">
        <v>10</v>
      </c>
      <c r="J91" s="15">
        <f>J92</f>
        <v>6127300000</v>
      </c>
      <c r="K91" s="15">
        <f>K92</f>
        <v>5127300000</v>
      </c>
      <c r="L91" s="15">
        <f>L92</f>
        <v>200000000</v>
      </c>
      <c r="M91" s="15">
        <f>M92</f>
        <v>800000000</v>
      </c>
      <c r="N91" s="15">
        <f>N92</f>
        <v>200000000</v>
      </c>
      <c r="O91" s="28">
        <f>IF(N91&gt;1,N91/(J91-K91),0)</f>
        <v>0.2</v>
      </c>
      <c r="P91" s="15">
        <f>P92</f>
        <v>0</v>
      </c>
      <c r="Q91" s="23">
        <f>Q92</f>
        <v>0</v>
      </c>
    </row>
    <row r="92" spans="1:256" s="52" customFormat="1" ht="24.75" customHeight="1" x14ac:dyDescent="0.25">
      <c r="A92" s="11" t="s">
        <v>4</v>
      </c>
      <c r="B92" s="12" t="s">
        <v>56</v>
      </c>
      <c r="C92" s="12" t="s">
        <v>56</v>
      </c>
      <c r="D92" s="12" t="s">
        <v>39</v>
      </c>
      <c r="E92" s="12"/>
      <c r="F92" s="12"/>
      <c r="G92" s="13" t="s">
        <v>99</v>
      </c>
      <c r="H92" s="12" t="s">
        <v>6</v>
      </c>
      <c r="I92" s="14">
        <v>10</v>
      </c>
      <c r="J92" s="15">
        <f>J93+J94</f>
        <v>6127300000</v>
      </c>
      <c r="K92" s="15">
        <f>K93+K94</f>
        <v>5127300000</v>
      </c>
      <c r="L92" s="15">
        <f>L93+L94</f>
        <v>200000000</v>
      </c>
      <c r="M92" s="15">
        <f>M93+M94</f>
        <v>800000000</v>
      </c>
      <c r="N92" s="15">
        <f>N93+N94</f>
        <v>200000000</v>
      </c>
      <c r="O92" s="28">
        <f>IF(N92&gt;1,N92/(J92-K92),0)</f>
        <v>0.2</v>
      </c>
      <c r="P92" s="15">
        <f>P93+P94</f>
        <v>0</v>
      </c>
      <c r="Q92" s="23">
        <f>Q93+Q94</f>
        <v>0</v>
      </c>
    </row>
    <row r="93" spans="1:256" s="52" customFormat="1" ht="24.75" customHeight="1" x14ac:dyDescent="0.25">
      <c r="A93" s="25" t="s">
        <v>4</v>
      </c>
      <c r="B93" s="7" t="s">
        <v>56</v>
      </c>
      <c r="C93" s="7" t="s">
        <v>56</v>
      </c>
      <c r="D93" s="7" t="s">
        <v>39</v>
      </c>
      <c r="E93" s="7" t="s">
        <v>183</v>
      </c>
      <c r="F93" s="80"/>
      <c r="G93" s="24" t="s">
        <v>184</v>
      </c>
      <c r="H93" s="7" t="s">
        <v>6</v>
      </c>
      <c r="I93" s="14">
        <v>10</v>
      </c>
      <c r="J93" s="9">
        <v>1000000000</v>
      </c>
      <c r="K93" s="9">
        <v>0</v>
      </c>
      <c r="L93" s="9">
        <v>200000000</v>
      </c>
      <c r="M93" s="9">
        <f>J93-L93-K93</f>
        <v>800000000</v>
      </c>
      <c r="N93" s="9">
        <v>200000000</v>
      </c>
      <c r="O93" s="27">
        <f>IF(N93&gt;1,N93/(J93-K93),0)</f>
        <v>0.2</v>
      </c>
      <c r="P93" s="9">
        <v>0</v>
      </c>
      <c r="Q93" s="10">
        <v>0</v>
      </c>
    </row>
    <row r="94" spans="1:256" s="52" customFormat="1" ht="24.75" customHeight="1" x14ac:dyDescent="0.25">
      <c r="A94" s="25" t="s">
        <v>4</v>
      </c>
      <c r="B94" s="7" t="s">
        <v>56</v>
      </c>
      <c r="C94" s="7" t="s">
        <v>56</v>
      </c>
      <c r="D94" s="74" t="s">
        <v>39</v>
      </c>
      <c r="E94" s="7">
        <v>999</v>
      </c>
      <c r="F94" s="7"/>
      <c r="G94" s="24" t="s">
        <v>90</v>
      </c>
      <c r="H94" s="7" t="s">
        <v>6</v>
      </c>
      <c r="I94" s="8">
        <v>10</v>
      </c>
      <c r="J94" s="9">
        <v>5127300000</v>
      </c>
      <c r="K94" s="9">
        <v>5127300000</v>
      </c>
      <c r="L94" s="9">
        <v>0</v>
      </c>
      <c r="M94" s="9">
        <f>J94-L94-K94</f>
        <v>0</v>
      </c>
      <c r="N94" s="9">
        <v>0</v>
      </c>
      <c r="O94" s="27">
        <f t="shared" ref="O94:O99" si="9">IF(N94&gt;1,N94/(J94-K94),0)</f>
        <v>0</v>
      </c>
      <c r="P94" s="9">
        <v>0</v>
      </c>
      <c r="Q94" s="10">
        <v>0</v>
      </c>
    </row>
    <row r="95" spans="1:256" s="52" customFormat="1" ht="24.75" customHeight="1" x14ac:dyDescent="0.25">
      <c r="A95" s="11" t="s">
        <v>4</v>
      </c>
      <c r="B95" s="12" t="s">
        <v>56</v>
      </c>
      <c r="C95" s="12" t="s">
        <v>78</v>
      </c>
      <c r="D95" s="12"/>
      <c r="E95" s="12"/>
      <c r="F95" s="12"/>
      <c r="G95" s="13" t="s">
        <v>189</v>
      </c>
      <c r="H95" s="12" t="s">
        <v>6</v>
      </c>
      <c r="I95" s="14">
        <v>10</v>
      </c>
      <c r="J95" s="15">
        <f>J97</f>
        <v>1158500000</v>
      </c>
      <c r="K95" s="15">
        <f>K97</f>
        <v>0</v>
      </c>
      <c r="L95" s="15">
        <f>L97</f>
        <v>745345404</v>
      </c>
      <c r="M95" s="15">
        <f>M97</f>
        <v>413154596</v>
      </c>
      <c r="N95" s="15">
        <f>N97</f>
        <v>745345404</v>
      </c>
      <c r="O95" s="56">
        <f t="shared" si="9"/>
        <v>0.6433710867501079</v>
      </c>
      <c r="P95" s="15">
        <f>P97</f>
        <v>717566157</v>
      </c>
      <c r="Q95" s="23">
        <f>Q97</f>
        <v>717566157</v>
      </c>
    </row>
    <row r="96" spans="1:256" s="52" customFormat="1" ht="24.75" customHeight="1" x14ac:dyDescent="0.25">
      <c r="A96" s="11" t="s">
        <v>4</v>
      </c>
      <c r="B96" s="12" t="s">
        <v>56</v>
      </c>
      <c r="C96" s="12" t="s">
        <v>78</v>
      </c>
      <c r="D96" s="12" t="s">
        <v>55</v>
      </c>
      <c r="E96" s="12"/>
      <c r="F96" s="12"/>
      <c r="G96" s="13" t="s">
        <v>137</v>
      </c>
      <c r="H96" s="12" t="s">
        <v>6</v>
      </c>
      <c r="I96" s="14">
        <v>10</v>
      </c>
      <c r="J96" s="26">
        <f>J97</f>
        <v>1158500000</v>
      </c>
      <c r="K96" s="26"/>
      <c r="L96" s="26">
        <f>L97</f>
        <v>745345404</v>
      </c>
      <c r="M96" s="15">
        <f>M97</f>
        <v>413154596</v>
      </c>
      <c r="N96" s="15">
        <f>N97</f>
        <v>745345404</v>
      </c>
      <c r="O96" s="56">
        <f t="shared" si="9"/>
        <v>0.6433710867501079</v>
      </c>
      <c r="P96" s="15">
        <f>P97</f>
        <v>717566157</v>
      </c>
      <c r="Q96" s="23">
        <f>Q97</f>
        <v>717566157</v>
      </c>
    </row>
    <row r="97" spans="1:19" s="6" customFormat="1" ht="16.5" customHeight="1" x14ac:dyDescent="0.25">
      <c r="A97" s="11" t="s">
        <v>4</v>
      </c>
      <c r="B97" s="12" t="s">
        <v>56</v>
      </c>
      <c r="C97" s="12" t="s">
        <v>78</v>
      </c>
      <c r="D97" s="12" t="s">
        <v>55</v>
      </c>
      <c r="E97" s="12" t="s">
        <v>79</v>
      </c>
      <c r="F97" s="12"/>
      <c r="G97" s="13" t="s">
        <v>91</v>
      </c>
      <c r="H97" s="12" t="s">
        <v>6</v>
      </c>
      <c r="I97" s="14">
        <v>10</v>
      </c>
      <c r="J97" s="26">
        <f>J98+J99</f>
        <v>1158500000</v>
      </c>
      <c r="K97" s="26">
        <f>K98+K99</f>
        <v>0</v>
      </c>
      <c r="L97" s="26">
        <f>L98+L99</f>
        <v>745345404</v>
      </c>
      <c r="M97" s="15">
        <f>M98+M99</f>
        <v>413154596</v>
      </c>
      <c r="N97" s="26">
        <f>N98+N99</f>
        <v>745345404</v>
      </c>
      <c r="O97" s="28">
        <f t="shared" si="9"/>
        <v>0.6433710867501079</v>
      </c>
      <c r="P97" s="15">
        <f>P98+P99</f>
        <v>717566157</v>
      </c>
      <c r="Q97" s="23">
        <f>Q98+Q99</f>
        <v>717566157</v>
      </c>
    </row>
    <row r="98" spans="1:19" s="6" customFormat="1" ht="16.5" customHeight="1" x14ac:dyDescent="0.25">
      <c r="A98" s="25" t="s">
        <v>4</v>
      </c>
      <c r="B98" s="7" t="s">
        <v>56</v>
      </c>
      <c r="C98" s="7" t="s">
        <v>78</v>
      </c>
      <c r="D98" s="7" t="s">
        <v>55</v>
      </c>
      <c r="E98" s="7" t="s">
        <v>79</v>
      </c>
      <c r="F98" s="7" t="s">
        <v>40</v>
      </c>
      <c r="G98" s="24" t="s">
        <v>82</v>
      </c>
      <c r="H98" s="7" t="s">
        <v>6</v>
      </c>
      <c r="I98" s="7" t="s">
        <v>7</v>
      </c>
      <c r="J98" s="30">
        <v>639943000</v>
      </c>
      <c r="K98" s="9"/>
      <c r="L98" s="30">
        <v>500628392</v>
      </c>
      <c r="M98" s="9">
        <f>+J98-L98-K98</f>
        <v>139314608</v>
      </c>
      <c r="N98" s="30">
        <v>500628392</v>
      </c>
      <c r="O98" s="27">
        <f t="shared" si="9"/>
        <v>0.78230153623057053</v>
      </c>
      <c r="P98" s="30">
        <v>472849145</v>
      </c>
      <c r="Q98" s="58">
        <v>472849145</v>
      </c>
    </row>
    <row r="99" spans="1:19" s="52" customFormat="1" ht="16.5" customHeight="1" x14ac:dyDescent="0.25">
      <c r="A99" s="25" t="s">
        <v>4</v>
      </c>
      <c r="B99" s="7" t="s">
        <v>56</v>
      </c>
      <c r="C99" s="7" t="s">
        <v>78</v>
      </c>
      <c r="D99" s="7" t="s">
        <v>55</v>
      </c>
      <c r="E99" s="7" t="s">
        <v>79</v>
      </c>
      <c r="F99" s="7" t="s">
        <v>42</v>
      </c>
      <c r="G99" s="24" t="s">
        <v>83</v>
      </c>
      <c r="H99" s="7" t="s">
        <v>6</v>
      </c>
      <c r="I99" s="7" t="s">
        <v>7</v>
      </c>
      <c r="J99" s="30">
        <v>518557000</v>
      </c>
      <c r="K99" s="9">
        <v>0</v>
      </c>
      <c r="L99" s="30">
        <v>244717012</v>
      </c>
      <c r="M99" s="9">
        <f>+J99-L99-K99</f>
        <v>273839988</v>
      </c>
      <c r="N99" s="30">
        <v>244717012</v>
      </c>
      <c r="O99" s="27">
        <f t="shared" si="9"/>
        <v>0.47191921428116873</v>
      </c>
      <c r="P99" s="30">
        <v>244717012</v>
      </c>
      <c r="Q99" s="58">
        <v>244717012</v>
      </c>
    </row>
    <row r="100" spans="1:19" s="6" customFormat="1" ht="16.5" customHeight="1" x14ac:dyDescent="0.25">
      <c r="A100" s="11" t="s">
        <v>4</v>
      </c>
      <c r="B100" s="12" t="s">
        <v>56</v>
      </c>
      <c r="C100" s="12" t="s">
        <v>7</v>
      </c>
      <c r="D100" s="12"/>
      <c r="E100" s="12"/>
      <c r="F100" s="12"/>
      <c r="G100" s="13" t="s">
        <v>96</v>
      </c>
      <c r="H100" s="12" t="s">
        <v>6</v>
      </c>
      <c r="I100" s="12">
        <v>10</v>
      </c>
      <c r="J100" s="26">
        <f>J101+J103</f>
        <v>288500000</v>
      </c>
      <c r="K100" s="15">
        <f>K101+K103</f>
        <v>0</v>
      </c>
      <c r="L100" s="26">
        <f>L101+L103</f>
        <v>9682095</v>
      </c>
      <c r="M100" s="15">
        <f>M101+M103</f>
        <v>278817905</v>
      </c>
      <c r="N100" s="26">
        <f>N101+N103</f>
        <v>9682095</v>
      </c>
      <c r="O100" s="28">
        <f t="shared" ref="O100:O106" si="10">IF(N100&gt;1,N100/(J100-K100),0)</f>
        <v>3.3560121317157715E-2</v>
      </c>
      <c r="P100" s="26">
        <f>P101+P103</f>
        <v>9682095</v>
      </c>
      <c r="Q100" s="37">
        <f>Q101+Q103</f>
        <v>9682095</v>
      </c>
    </row>
    <row r="101" spans="1:19" s="6" customFormat="1" ht="16.5" customHeight="1" x14ac:dyDescent="0.25">
      <c r="A101" s="11" t="s">
        <v>4</v>
      </c>
      <c r="B101" s="12" t="s">
        <v>56</v>
      </c>
      <c r="C101" s="12" t="s">
        <v>7</v>
      </c>
      <c r="D101" s="12" t="s">
        <v>39</v>
      </c>
      <c r="E101" s="12" t="s">
        <v>40</v>
      </c>
      <c r="F101" s="12"/>
      <c r="G101" s="13" t="s">
        <v>92</v>
      </c>
      <c r="H101" s="12" t="s">
        <v>6</v>
      </c>
      <c r="I101" s="12">
        <v>10</v>
      </c>
      <c r="J101" s="26">
        <f>J102</f>
        <v>288500000</v>
      </c>
      <c r="K101" s="15">
        <f>K102</f>
        <v>0</v>
      </c>
      <c r="L101" s="26">
        <f>L102</f>
        <v>9682095</v>
      </c>
      <c r="M101" s="15">
        <f>M102</f>
        <v>278817905</v>
      </c>
      <c r="N101" s="26">
        <f>N102</f>
        <v>9682095</v>
      </c>
      <c r="O101" s="28">
        <f t="shared" si="10"/>
        <v>3.3560121317157715E-2</v>
      </c>
      <c r="P101" s="26">
        <f>P102</f>
        <v>9682095</v>
      </c>
      <c r="Q101" s="37">
        <f>Q102</f>
        <v>9682095</v>
      </c>
    </row>
    <row r="102" spans="1:19" s="6" customFormat="1" ht="16.5" customHeight="1" x14ac:dyDescent="0.25">
      <c r="A102" s="11"/>
      <c r="B102" s="12"/>
      <c r="C102" s="7" t="s">
        <v>7</v>
      </c>
      <c r="D102" s="7" t="s">
        <v>39</v>
      </c>
      <c r="E102" s="7" t="s">
        <v>40</v>
      </c>
      <c r="F102" s="7"/>
      <c r="G102" s="24" t="s">
        <v>92</v>
      </c>
      <c r="H102" s="7" t="s">
        <v>6</v>
      </c>
      <c r="I102" s="7">
        <v>10</v>
      </c>
      <c r="J102" s="30">
        <v>288500000</v>
      </c>
      <c r="K102" s="9">
        <v>0</v>
      </c>
      <c r="L102" s="30">
        <v>9682095</v>
      </c>
      <c r="M102" s="9">
        <f>+J102-L102-K102</f>
        <v>278817905</v>
      </c>
      <c r="N102" s="30">
        <v>9682095</v>
      </c>
      <c r="O102" s="27">
        <f t="shared" si="10"/>
        <v>3.3560121317157715E-2</v>
      </c>
      <c r="P102" s="30">
        <v>9682095</v>
      </c>
      <c r="Q102" s="58">
        <v>9682095</v>
      </c>
    </row>
    <row r="103" spans="1:19" s="52" customFormat="1" ht="16.5" customHeight="1" x14ac:dyDescent="0.25">
      <c r="A103" s="11" t="s">
        <v>4</v>
      </c>
      <c r="B103" s="12" t="s">
        <v>56</v>
      </c>
      <c r="C103" s="12" t="s">
        <v>7</v>
      </c>
      <c r="D103" s="12" t="s">
        <v>39</v>
      </c>
      <c r="E103" s="12" t="s">
        <v>42</v>
      </c>
      <c r="F103" s="12"/>
      <c r="G103" s="13" t="s">
        <v>36</v>
      </c>
      <c r="H103" s="12" t="s">
        <v>6</v>
      </c>
      <c r="I103" s="12">
        <v>10</v>
      </c>
      <c r="J103" s="26">
        <f>J104</f>
        <v>0</v>
      </c>
      <c r="K103" s="15">
        <f>K104</f>
        <v>0</v>
      </c>
      <c r="L103" s="26">
        <f>L104</f>
        <v>0</v>
      </c>
      <c r="M103" s="15">
        <f>M104</f>
        <v>0</v>
      </c>
      <c r="N103" s="15">
        <f>N104</f>
        <v>0</v>
      </c>
      <c r="O103" s="28">
        <f t="shared" si="10"/>
        <v>0</v>
      </c>
      <c r="P103" s="26">
        <f>P104</f>
        <v>0</v>
      </c>
      <c r="Q103" s="37">
        <f>Q104</f>
        <v>0</v>
      </c>
    </row>
    <row r="104" spans="1:19" s="62" customFormat="1" ht="16.5" customHeight="1" x14ac:dyDescent="0.25">
      <c r="A104" s="25" t="s">
        <v>4</v>
      </c>
      <c r="B104" s="7" t="s">
        <v>56</v>
      </c>
      <c r="C104" s="7" t="s">
        <v>7</v>
      </c>
      <c r="D104" s="7" t="s">
        <v>39</v>
      </c>
      <c r="E104" s="7" t="s">
        <v>42</v>
      </c>
      <c r="F104" s="7"/>
      <c r="G104" s="24" t="s">
        <v>36</v>
      </c>
      <c r="H104" s="7" t="s">
        <v>6</v>
      </c>
      <c r="I104" s="7">
        <v>10</v>
      </c>
      <c r="J104" s="30">
        <v>0</v>
      </c>
      <c r="K104" s="9">
        <v>0</v>
      </c>
      <c r="L104" s="30">
        <v>0</v>
      </c>
      <c r="M104" s="9">
        <f>+J104-L104-K104</f>
        <v>0</v>
      </c>
      <c r="N104" s="30">
        <v>0</v>
      </c>
      <c r="O104" s="27">
        <f t="shared" si="10"/>
        <v>0</v>
      </c>
      <c r="P104" s="30">
        <v>0</v>
      </c>
      <c r="Q104" s="58">
        <v>0</v>
      </c>
      <c r="R104" s="61"/>
      <c r="S104" s="61"/>
    </row>
    <row r="105" spans="1:19" s="62" customFormat="1" ht="16.5" customHeight="1" x14ac:dyDescent="0.25">
      <c r="A105" s="92" t="s">
        <v>4</v>
      </c>
      <c r="B105" s="93" t="s">
        <v>56</v>
      </c>
      <c r="C105" s="93"/>
      <c r="D105" s="93"/>
      <c r="E105" s="93"/>
      <c r="F105" s="93"/>
      <c r="G105" s="94" t="s">
        <v>18</v>
      </c>
      <c r="H105" s="93" t="s">
        <v>6</v>
      </c>
      <c r="I105" s="95" t="s">
        <v>7</v>
      </c>
      <c r="J105" s="72">
        <f>J100+J95+J91</f>
        <v>7574300000</v>
      </c>
      <c r="K105" s="72">
        <f>K92</f>
        <v>5127300000</v>
      </c>
      <c r="L105" s="72">
        <f>L100+L95+L91</f>
        <v>955027499</v>
      </c>
      <c r="M105" s="72">
        <f>M100+M95+M91</f>
        <v>1491972501</v>
      </c>
      <c r="N105" s="72">
        <f>N100+N95+N91</f>
        <v>955027499</v>
      </c>
      <c r="O105" s="86">
        <f t="shared" si="10"/>
        <v>0.39028504250102164</v>
      </c>
      <c r="P105" s="72">
        <f>P100+P95+P91</f>
        <v>727248252</v>
      </c>
      <c r="Q105" s="83">
        <f>Q100+Q95+Q91</f>
        <v>727248252</v>
      </c>
      <c r="R105" s="61"/>
      <c r="S105" s="61"/>
    </row>
    <row r="106" spans="1:19" s="6" customFormat="1" ht="16.5" customHeight="1" thickBot="1" x14ac:dyDescent="0.3">
      <c r="A106" s="110" t="s">
        <v>29</v>
      </c>
      <c r="B106" s="111"/>
      <c r="C106" s="111"/>
      <c r="D106" s="111"/>
      <c r="E106" s="111"/>
      <c r="F106" s="111"/>
      <c r="G106" s="111"/>
      <c r="H106" s="111"/>
      <c r="I106" s="112"/>
      <c r="J106" s="87">
        <f>J105</f>
        <v>7574300000</v>
      </c>
      <c r="K106" s="87">
        <f>K105</f>
        <v>5127300000</v>
      </c>
      <c r="L106" s="87">
        <f>L105</f>
        <v>955027499</v>
      </c>
      <c r="M106" s="87">
        <f>M105</f>
        <v>1491972501</v>
      </c>
      <c r="N106" s="87">
        <f>N105</f>
        <v>955027499</v>
      </c>
      <c r="O106" s="86">
        <f t="shared" si="10"/>
        <v>0.39028504250102164</v>
      </c>
      <c r="P106" s="87">
        <f>P105</f>
        <v>727248252</v>
      </c>
      <c r="Q106" s="88">
        <f>Q105</f>
        <v>727248252</v>
      </c>
    </row>
    <row r="107" spans="1:19" s="52" customFormat="1" ht="16.5" customHeight="1" thickBot="1" x14ac:dyDescent="0.3">
      <c r="A107" s="104" t="s">
        <v>134</v>
      </c>
      <c r="B107" s="105"/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6"/>
    </row>
    <row r="108" spans="1:19" s="52" customFormat="1" ht="16.5" customHeight="1" x14ac:dyDescent="0.25">
      <c r="A108" s="11" t="s">
        <v>4</v>
      </c>
      <c r="B108" s="12" t="s">
        <v>80</v>
      </c>
      <c r="C108" s="12"/>
      <c r="D108" s="12"/>
      <c r="E108" s="12"/>
      <c r="F108" s="12"/>
      <c r="G108" s="13" t="s">
        <v>95</v>
      </c>
      <c r="H108" s="12" t="s">
        <v>6</v>
      </c>
      <c r="I108" s="12" t="s">
        <v>7</v>
      </c>
      <c r="J108" s="26">
        <f>J110</f>
        <v>489300000</v>
      </c>
      <c r="K108" s="26">
        <f>K110+K114</f>
        <v>0</v>
      </c>
      <c r="L108" s="26">
        <f>L110</f>
        <v>367190593</v>
      </c>
      <c r="M108" s="15">
        <f>M110</f>
        <v>122109407</v>
      </c>
      <c r="N108" s="26">
        <f>N110</f>
        <v>367190593</v>
      </c>
      <c r="O108" s="28">
        <f t="shared" ref="O108:O122" si="11">IF(N108&gt;1,N108/(J108-K108),0)</f>
        <v>0.75044061516452076</v>
      </c>
      <c r="P108" s="26">
        <f>P110</f>
        <v>367190593</v>
      </c>
      <c r="Q108" s="37">
        <f>Q110</f>
        <v>367190593</v>
      </c>
    </row>
    <row r="109" spans="1:19" s="52" customFormat="1" ht="16.5" customHeight="1" x14ac:dyDescent="0.25">
      <c r="A109" s="11" t="s">
        <v>4</v>
      </c>
      <c r="B109" s="12" t="s">
        <v>80</v>
      </c>
      <c r="C109" s="12"/>
      <c r="D109" s="12"/>
      <c r="E109" s="12"/>
      <c r="F109" s="12"/>
      <c r="G109" s="13" t="s">
        <v>95</v>
      </c>
      <c r="H109" s="12" t="s">
        <v>6</v>
      </c>
      <c r="I109" s="12">
        <v>11</v>
      </c>
      <c r="J109" s="26">
        <f>J113</f>
        <v>717000000</v>
      </c>
      <c r="K109" s="26">
        <f>K113</f>
        <v>0</v>
      </c>
      <c r="L109" s="26">
        <f>L113</f>
        <v>0</v>
      </c>
      <c r="M109" s="15">
        <f>M113</f>
        <v>717000000</v>
      </c>
      <c r="N109" s="26">
        <f>N113</f>
        <v>0</v>
      </c>
      <c r="O109" s="28">
        <f t="shared" si="11"/>
        <v>0</v>
      </c>
      <c r="P109" s="26">
        <f>P113</f>
        <v>0</v>
      </c>
      <c r="Q109" s="37">
        <f>Q113</f>
        <v>0</v>
      </c>
    </row>
    <row r="110" spans="1:19" s="6" customFormat="1" ht="16.5" customHeight="1" x14ac:dyDescent="0.25">
      <c r="A110" s="11" t="s">
        <v>4</v>
      </c>
      <c r="B110" s="12" t="s">
        <v>80</v>
      </c>
      <c r="C110" s="12" t="s">
        <v>39</v>
      </c>
      <c r="D110" s="12"/>
      <c r="E110" s="12"/>
      <c r="F110" s="12"/>
      <c r="G110" s="13" t="s">
        <v>93</v>
      </c>
      <c r="H110" s="12" t="s">
        <v>6</v>
      </c>
      <c r="I110" s="12" t="s">
        <v>7</v>
      </c>
      <c r="J110" s="26">
        <f>J111+J112</f>
        <v>489300000</v>
      </c>
      <c r="K110" s="26">
        <f>K111+K112</f>
        <v>0</v>
      </c>
      <c r="L110" s="26">
        <f>L111+L112</f>
        <v>367190593</v>
      </c>
      <c r="M110" s="15">
        <f>J110-L110-K110</f>
        <v>122109407</v>
      </c>
      <c r="N110" s="26">
        <f>N111+N112</f>
        <v>367190593</v>
      </c>
      <c r="O110" s="28">
        <f t="shared" si="11"/>
        <v>0.75044061516452076</v>
      </c>
      <c r="P110" s="26">
        <f>P111+P112</f>
        <v>367190593</v>
      </c>
      <c r="Q110" s="37">
        <f>Q111+Q112</f>
        <v>367190593</v>
      </c>
    </row>
    <row r="111" spans="1:19" s="6" customFormat="1" ht="16.5" customHeight="1" x14ac:dyDescent="0.25">
      <c r="A111" s="11" t="s">
        <v>4</v>
      </c>
      <c r="B111" s="7" t="s">
        <v>80</v>
      </c>
      <c r="C111" s="7" t="s">
        <v>39</v>
      </c>
      <c r="D111" s="7" t="s">
        <v>55</v>
      </c>
      <c r="E111" s="7" t="s">
        <v>40</v>
      </c>
      <c r="F111" s="7"/>
      <c r="G111" s="24" t="s">
        <v>84</v>
      </c>
      <c r="H111" s="7" t="s">
        <v>6</v>
      </c>
      <c r="I111" s="7" t="s">
        <v>7</v>
      </c>
      <c r="J111" s="30">
        <v>370648362</v>
      </c>
      <c r="K111" s="15">
        <v>0</v>
      </c>
      <c r="L111" s="30">
        <v>359637593</v>
      </c>
      <c r="M111" s="9">
        <f>+J111-L111-K111</f>
        <v>11010769</v>
      </c>
      <c r="N111" s="30">
        <v>359637593</v>
      </c>
      <c r="O111" s="27">
        <f t="shared" si="11"/>
        <v>0.97029322093699144</v>
      </c>
      <c r="P111" s="30">
        <v>359637593</v>
      </c>
      <c r="Q111" s="58">
        <v>359637593</v>
      </c>
    </row>
    <row r="112" spans="1:19" s="52" customFormat="1" ht="16.5" customHeight="1" x14ac:dyDescent="0.25">
      <c r="A112" s="11" t="s">
        <v>4</v>
      </c>
      <c r="B112" s="7" t="s">
        <v>80</v>
      </c>
      <c r="C112" s="7" t="s">
        <v>39</v>
      </c>
      <c r="D112" s="7" t="s">
        <v>55</v>
      </c>
      <c r="E112" s="7" t="s">
        <v>48</v>
      </c>
      <c r="F112" s="7"/>
      <c r="G112" s="24" t="s">
        <v>85</v>
      </c>
      <c r="H112" s="7" t="s">
        <v>6</v>
      </c>
      <c r="I112" s="7" t="s">
        <v>7</v>
      </c>
      <c r="J112" s="30">
        <v>118651638</v>
      </c>
      <c r="K112" s="15">
        <v>0</v>
      </c>
      <c r="L112" s="30">
        <v>7553000</v>
      </c>
      <c r="M112" s="9">
        <f>+J112-L112-K112</f>
        <v>111098638</v>
      </c>
      <c r="N112" s="30">
        <v>7553000</v>
      </c>
      <c r="O112" s="27">
        <f t="shared" si="11"/>
        <v>6.3656938305394484E-2</v>
      </c>
      <c r="P112" s="30">
        <v>7553000</v>
      </c>
      <c r="Q112" s="58">
        <v>7553000</v>
      </c>
    </row>
    <row r="113" spans="1:18" s="52" customFormat="1" ht="16.5" customHeight="1" x14ac:dyDescent="0.25">
      <c r="A113" s="11" t="s">
        <v>4</v>
      </c>
      <c r="B113" s="12" t="s">
        <v>80</v>
      </c>
      <c r="C113" s="12" t="s">
        <v>78</v>
      </c>
      <c r="D113" s="12"/>
      <c r="E113" s="12"/>
      <c r="F113" s="12"/>
      <c r="G113" s="13" t="s">
        <v>179</v>
      </c>
      <c r="H113" s="12" t="s">
        <v>6</v>
      </c>
      <c r="I113" s="12">
        <v>11</v>
      </c>
      <c r="J113" s="26">
        <f>J114</f>
        <v>717000000</v>
      </c>
      <c r="K113" s="15">
        <f>K114</f>
        <v>0</v>
      </c>
      <c r="L113" s="26">
        <f t="shared" ref="L113:Q114" si="12">L114</f>
        <v>0</v>
      </c>
      <c r="M113" s="15">
        <f>+J113-L113-K113</f>
        <v>717000000</v>
      </c>
      <c r="N113" s="26">
        <f t="shared" si="12"/>
        <v>0</v>
      </c>
      <c r="O113" s="27">
        <f t="shared" si="11"/>
        <v>0</v>
      </c>
      <c r="P113" s="26">
        <f t="shared" si="12"/>
        <v>0</v>
      </c>
      <c r="Q113" s="37">
        <f t="shared" si="12"/>
        <v>0</v>
      </c>
    </row>
    <row r="114" spans="1:18" s="6" customFormat="1" ht="16.5" customHeight="1" x14ac:dyDescent="0.25">
      <c r="A114" s="11" t="s">
        <v>4</v>
      </c>
      <c r="B114" s="12" t="s">
        <v>80</v>
      </c>
      <c r="C114" s="12" t="s">
        <v>78</v>
      </c>
      <c r="D114" s="81" t="s">
        <v>39</v>
      </c>
      <c r="E114" s="12"/>
      <c r="F114" s="12"/>
      <c r="G114" s="13" t="s">
        <v>94</v>
      </c>
      <c r="H114" s="12" t="s">
        <v>6</v>
      </c>
      <c r="I114" s="12">
        <v>11</v>
      </c>
      <c r="J114" s="26">
        <f>J115</f>
        <v>717000000</v>
      </c>
      <c r="K114" s="15">
        <f>K115</f>
        <v>0</v>
      </c>
      <c r="L114" s="26">
        <f t="shared" si="12"/>
        <v>0</v>
      </c>
      <c r="M114" s="15">
        <f>+J114-L114-K114</f>
        <v>717000000</v>
      </c>
      <c r="N114" s="26">
        <f t="shared" si="12"/>
        <v>0</v>
      </c>
      <c r="O114" s="27">
        <f t="shared" si="11"/>
        <v>0</v>
      </c>
      <c r="P114" s="26">
        <f t="shared" si="12"/>
        <v>0</v>
      </c>
      <c r="Q114" s="37">
        <f t="shared" si="12"/>
        <v>0</v>
      </c>
    </row>
    <row r="115" spans="1:18" ht="18" customHeight="1" x14ac:dyDescent="0.25">
      <c r="A115" s="25" t="s">
        <v>4</v>
      </c>
      <c r="B115" s="7" t="s">
        <v>80</v>
      </c>
      <c r="C115" s="7" t="s">
        <v>78</v>
      </c>
      <c r="D115" s="7" t="s">
        <v>39</v>
      </c>
      <c r="E115" s="7"/>
      <c r="F115" s="7"/>
      <c r="G115" s="24" t="s">
        <v>94</v>
      </c>
      <c r="H115" s="7" t="s">
        <v>6</v>
      </c>
      <c r="I115" s="7">
        <v>11</v>
      </c>
      <c r="J115" s="30">
        <v>717000000</v>
      </c>
      <c r="K115" s="9">
        <v>0</v>
      </c>
      <c r="L115" s="30">
        <v>0</v>
      </c>
      <c r="M115" s="15">
        <f>+J115-L115-K115</f>
        <v>717000000</v>
      </c>
      <c r="N115" s="30">
        <v>0</v>
      </c>
      <c r="O115" s="27">
        <f t="shared" si="11"/>
        <v>0</v>
      </c>
      <c r="P115" s="30">
        <v>0</v>
      </c>
      <c r="Q115" s="58">
        <v>0</v>
      </c>
    </row>
    <row r="116" spans="1:18" ht="21.75" customHeight="1" x14ac:dyDescent="0.25">
      <c r="A116" s="92" t="s">
        <v>4</v>
      </c>
      <c r="B116" s="93" t="s">
        <v>80</v>
      </c>
      <c r="C116" s="93"/>
      <c r="D116" s="93"/>
      <c r="E116" s="93"/>
      <c r="F116" s="93"/>
      <c r="G116" s="94" t="s">
        <v>133</v>
      </c>
      <c r="H116" s="93" t="s">
        <v>6</v>
      </c>
      <c r="I116" s="95" t="s">
        <v>7</v>
      </c>
      <c r="J116" s="72">
        <f>J108</f>
        <v>489300000</v>
      </c>
      <c r="K116" s="72">
        <f>K110</f>
        <v>0</v>
      </c>
      <c r="L116" s="72">
        <f>L110</f>
        <v>367190593</v>
      </c>
      <c r="M116" s="72">
        <f>M110</f>
        <v>122109407</v>
      </c>
      <c r="N116" s="72">
        <f>N110</f>
        <v>367190593</v>
      </c>
      <c r="O116" s="29">
        <f t="shared" si="11"/>
        <v>0.75044061516452076</v>
      </c>
      <c r="P116" s="72">
        <f>P110</f>
        <v>367190593</v>
      </c>
      <c r="Q116" s="83">
        <f>Q110</f>
        <v>367190593</v>
      </c>
    </row>
    <row r="117" spans="1:18" ht="21.75" customHeight="1" x14ac:dyDescent="0.25">
      <c r="A117" s="92" t="s">
        <v>4</v>
      </c>
      <c r="B117" s="93" t="s">
        <v>80</v>
      </c>
      <c r="C117" s="93"/>
      <c r="D117" s="93"/>
      <c r="E117" s="93"/>
      <c r="F117" s="93"/>
      <c r="G117" s="94" t="s">
        <v>133</v>
      </c>
      <c r="H117" s="93" t="s">
        <v>6</v>
      </c>
      <c r="I117" s="95">
        <v>11</v>
      </c>
      <c r="J117" s="72">
        <f>J109</f>
        <v>717000000</v>
      </c>
      <c r="K117" s="72">
        <f>K114</f>
        <v>0</v>
      </c>
      <c r="L117" s="72">
        <f>L109</f>
        <v>0</v>
      </c>
      <c r="M117" s="72">
        <f>M109</f>
        <v>717000000</v>
      </c>
      <c r="N117" s="72">
        <f>N109</f>
        <v>0</v>
      </c>
      <c r="O117" s="29">
        <f t="shared" si="11"/>
        <v>0</v>
      </c>
      <c r="P117" s="72">
        <f>P109</f>
        <v>0</v>
      </c>
      <c r="Q117" s="83">
        <f>Q109</f>
        <v>0</v>
      </c>
    </row>
    <row r="118" spans="1:18" ht="16.5" customHeight="1" x14ac:dyDescent="0.25">
      <c r="A118" s="113" t="s">
        <v>138</v>
      </c>
      <c r="B118" s="114"/>
      <c r="C118" s="114"/>
      <c r="D118" s="114"/>
      <c r="E118" s="114"/>
      <c r="F118" s="114"/>
      <c r="G118" s="114"/>
      <c r="H118" s="114"/>
      <c r="I118" s="115"/>
      <c r="J118" s="87">
        <f>J116+J117</f>
        <v>1206300000</v>
      </c>
      <c r="K118" s="87">
        <f>K116+K117</f>
        <v>0</v>
      </c>
      <c r="L118" s="87">
        <f>L116+L117</f>
        <v>367190593</v>
      </c>
      <c r="M118" s="87">
        <f>M116+M117</f>
        <v>839109407</v>
      </c>
      <c r="N118" s="87">
        <f>N116+N117</f>
        <v>367190593</v>
      </c>
      <c r="O118" s="29">
        <f t="shared" si="11"/>
        <v>0.30439409185111499</v>
      </c>
      <c r="P118" s="87">
        <f>P116+P117</f>
        <v>367190593</v>
      </c>
      <c r="Q118" s="88">
        <f>Q116+Q117</f>
        <v>367190593</v>
      </c>
    </row>
    <row r="119" spans="1:18" ht="16.5" customHeight="1" x14ac:dyDescent="0.25">
      <c r="A119" s="96" t="s">
        <v>4</v>
      </c>
      <c r="B119" s="97"/>
      <c r="C119" s="97"/>
      <c r="D119" s="97"/>
      <c r="E119" s="97"/>
      <c r="F119" s="97"/>
      <c r="G119" s="98" t="s">
        <v>5</v>
      </c>
      <c r="H119" s="97" t="s">
        <v>6</v>
      </c>
      <c r="I119" s="99">
        <v>10</v>
      </c>
      <c r="J119" s="82">
        <f>+J116+J87+J34+J105</f>
        <v>238894700000</v>
      </c>
      <c r="K119" s="82">
        <f>+K116+K87+K34+K105</f>
        <v>5127300000</v>
      </c>
      <c r="L119" s="82">
        <f>+L116+L87+L34+L105</f>
        <v>146260821529.92001</v>
      </c>
      <c r="M119" s="82">
        <f>+M116+M87+M34+M105</f>
        <v>87506578470.079987</v>
      </c>
      <c r="N119" s="82">
        <f>+N116+N87+N34+N105</f>
        <v>144058256154.73001</v>
      </c>
      <c r="O119" s="84">
        <f t="shared" si="11"/>
        <v>0.61624613250063953</v>
      </c>
      <c r="P119" s="82">
        <f>+P116+P87+P34+P105</f>
        <v>137243552229.27</v>
      </c>
      <c r="Q119" s="85">
        <f>+Q116+Q87+Q34+Q105</f>
        <v>137153228509.2</v>
      </c>
    </row>
    <row r="120" spans="1:18" ht="16.5" customHeight="1" x14ac:dyDescent="0.25">
      <c r="A120" s="96" t="s">
        <v>4</v>
      </c>
      <c r="B120" s="97"/>
      <c r="C120" s="97"/>
      <c r="D120" s="97"/>
      <c r="E120" s="97"/>
      <c r="F120" s="97"/>
      <c r="G120" s="98" t="s">
        <v>5</v>
      </c>
      <c r="H120" s="97" t="s">
        <v>6</v>
      </c>
      <c r="I120" s="99">
        <v>11</v>
      </c>
      <c r="J120" s="82">
        <f>J117</f>
        <v>717000000</v>
      </c>
      <c r="K120" s="82">
        <f>K117</f>
        <v>0</v>
      </c>
      <c r="L120" s="82">
        <f>L117</f>
        <v>0</v>
      </c>
      <c r="M120" s="82">
        <f>M117</f>
        <v>717000000</v>
      </c>
      <c r="N120" s="82">
        <f>N117</f>
        <v>0</v>
      </c>
      <c r="O120" s="84">
        <f t="shared" si="11"/>
        <v>0</v>
      </c>
      <c r="P120" s="82">
        <f>P117</f>
        <v>0</v>
      </c>
      <c r="Q120" s="85">
        <f>Q117</f>
        <v>0</v>
      </c>
    </row>
    <row r="121" spans="1:18" s="5" customFormat="1" ht="15" customHeight="1" x14ac:dyDescent="0.2">
      <c r="A121" s="96" t="s">
        <v>4</v>
      </c>
      <c r="B121" s="97"/>
      <c r="C121" s="97"/>
      <c r="D121" s="97"/>
      <c r="E121" s="97"/>
      <c r="F121" s="97"/>
      <c r="G121" s="98" t="s">
        <v>5</v>
      </c>
      <c r="H121" s="97" t="s">
        <v>9</v>
      </c>
      <c r="I121" s="99">
        <v>20</v>
      </c>
      <c r="J121" s="82">
        <f>J88</f>
        <v>672600000</v>
      </c>
      <c r="K121" s="82">
        <f>K88</f>
        <v>0</v>
      </c>
      <c r="L121" s="82">
        <f>L88</f>
        <v>578869048.66999996</v>
      </c>
      <c r="M121" s="82">
        <f>M88</f>
        <v>93730951.330000043</v>
      </c>
      <c r="N121" s="82">
        <f>N88</f>
        <v>578869048.66999996</v>
      </c>
      <c r="O121" s="84">
        <f t="shared" si="11"/>
        <v>0.86064384280404393</v>
      </c>
      <c r="P121" s="82">
        <f>P88</f>
        <v>578869048.66999996</v>
      </c>
      <c r="Q121" s="85">
        <f>Q88</f>
        <v>578869048.66999996</v>
      </c>
      <c r="R121" s="51"/>
    </row>
    <row r="122" spans="1:18" ht="15.75" customHeight="1" thickBot="1" x14ac:dyDescent="0.3">
      <c r="A122" s="116" t="s">
        <v>30</v>
      </c>
      <c r="B122" s="117"/>
      <c r="C122" s="117"/>
      <c r="D122" s="117"/>
      <c r="E122" s="117"/>
      <c r="F122" s="117"/>
      <c r="G122" s="117"/>
      <c r="H122" s="117"/>
      <c r="I122" s="118"/>
      <c r="J122" s="46">
        <f>SUM(J119:J121)</f>
        <v>240284300000</v>
      </c>
      <c r="K122" s="46">
        <f>SUM(K119:K121)</f>
        <v>5127300000</v>
      </c>
      <c r="L122" s="46">
        <f>SUM(L119:L121)</f>
        <v>146839690578.59003</v>
      </c>
      <c r="M122" s="46">
        <f>SUM(M119:M121)</f>
        <v>88317309421.409988</v>
      </c>
      <c r="N122" s="46">
        <f>SUM(N119:N121)</f>
        <v>144637125203.40002</v>
      </c>
      <c r="O122" s="48">
        <f t="shared" si="11"/>
        <v>0.61506621194946365</v>
      </c>
      <c r="P122" s="46">
        <f>SUM(P119:P121)</f>
        <v>137822421277.94</v>
      </c>
      <c r="Q122" s="59">
        <f>SUM(Q119:Q121)</f>
        <v>137732097557.87</v>
      </c>
    </row>
    <row r="123" spans="1:18" ht="18.75" customHeight="1" thickBot="1" x14ac:dyDescent="0.3">
      <c r="A123" s="104" t="s">
        <v>190</v>
      </c>
      <c r="B123" s="105"/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6"/>
    </row>
    <row r="124" spans="1:18" ht="15.75" customHeight="1" x14ac:dyDescent="0.25">
      <c r="A124" s="11" t="s">
        <v>185</v>
      </c>
      <c r="B124" s="12">
        <v>10</v>
      </c>
      <c r="C124" s="12"/>
      <c r="D124" s="12"/>
      <c r="E124" s="12"/>
      <c r="F124" s="12"/>
      <c r="G124" s="13" t="s">
        <v>186</v>
      </c>
      <c r="H124" s="12" t="s">
        <v>6</v>
      </c>
      <c r="I124" s="12">
        <v>11</v>
      </c>
      <c r="J124" s="26">
        <f>J125</f>
        <v>82199195</v>
      </c>
      <c r="K124" s="15">
        <f>K125</f>
        <v>0</v>
      </c>
      <c r="L124" s="26">
        <f>L125</f>
        <v>82199195</v>
      </c>
      <c r="M124" s="15">
        <f>M125</f>
        <v>0</v>
      </c>
      <c r="N124" s="26">
        <f>N125</f>
        <v>82199195</v>
      </c>
      <c r="O124" s="28">
        <f>IF(N124&gt;1,N124/(J124-K124),0)</f>
        <v>1</v>
      </c>
      <c r="P124" s="30">
        <f t="shared" ref="P124:Q126" si="13">P125</f>
        <v>0</v>
      </c>
      <c r="Q124" s="58">
        <f t="shared" si="13"/>
        <v>0</v>
      </c>
    </row>
    <row r="125" spans="1:18" ht="15.75" customHeight="1" x14ac:dyDescent="0.25">
      <c r="A125" s="11" t="s">
        <v>185</v>
      </c>
      <c r="B125" s="12">
        <v>10</v>
      </c>
      <c r="C125" s="81" t="s">
        <v>78</v>
      </c>
      <c r="D125" s="12"/>
      <c r="E125" s="12"/>
      <c r="F125" s="12"/>
      <c r="G125" s="13" t="s">
        <v>187</v>
      </c>
      <c r="H125" s="12" t="s">
        <v>6</v>
      </c>
      <c r="I125" s="12">
        <v>11</v>
      </c>
      <c r="J125" s="26">
        <f>J126</f>
        <v>82199195</v>
      </c>
      <c r="K125" s="15">
        <f t="shared" ref="K125:N126" si="14">K126</f>
        <v>0</v>
      </c>
      <c r="L125" s="26">
        <f t="shared" si="14"/>
        <v>82199195</v>
      </c>
      <c r="M125" s="15">
        <f t="shared" si="14"/>
        <v>0</v>
      </c>
      <c r="N125" s="26">
        <f t="shared" si="14"/>
        <v>82199195</v>
      </c>
      <c r="O125" s="28">
        <f>IF(N125&gt;1,N125/(J125-K125),0)</f>
        <v>1</v>
      </c>
      <c r="P125" s="30">
        <f t="shared" si="13"/>
        <v>0</v>
      </c>
      <c r="Q125" s="58">
        <f t="shared" si="13"/>
        <v>0</v>
      </c>
    </row>
    <row r="126" spans="1:18" ht="15.75" customHeight="1" x14ac:dyDescent="0.25">
      <c r="A126" s="11" t="s">
        <v>185</v>
      </c>
      <c r="B126" s="12">
        <v>10</v>
      </c>
      <c r="C126" s="81" t="s">
        <v>78</v>
      </c>
      <c r="D126" s="81" t="s">
        <v>39</v>
      </c>
      <c r="E126" s="12"/>
      <c r="F126" s="12"/>
      <c r="G126" s="13" t="s">
        <v>188</v>
      </c>
      <c r="H126" s="12" t="s">
        <v>6</v>
      </c>
      <c r="I126" s="12">
        <v>11</v>
      </c>
      <c r="J126" s="26">
        <f>J127</f>
        <v>82199195</v>
      </c>
      <c r="K126" s="15">
        <f t="shared" si="14"/>
        <v>0</v>
      </c>
      <c r="L126" s="26">
        <f t="shared" si="14"/>
        <v>82199195</v>
      </c>
      <c r="M126" s="15">
        <f t="shared" si="14"/>
        <v>0</v>
      </c>
      <c r="N126" s="26">
        <f t="shared" si="14"/>
        <v>82199195</v>
      </c>
      <c r="O126" s="28">
        <f>IF(N126&gt;1,N126/(J126-K126),0)</f>
        <v>1</v>
      </c>
      <c r="P126" s="30">
        <f t="shared" si="13"/>
        <v>0</v>
      </c>
      <c r="Q126" s="58">
        <f t="shared" si="13"/>
        <v>0</v>
      </c>
    </row>
    <row r="127" spans="1:18" ht="15.75" customHeight="1" x14ac:dyDescent="0.25">
      <c r="A127" s="25" t="s">
        <v>185</v>
      </c>
      <c r="B127" s="7">
        <v>10</v>
      </c>
      <c r="C127" s="74" t="s">
        <v>78</v>
      </c>
      <c r="D127" s="74" t="s">
        <v>39</v>
      </c>
      <c r="E127" s="7"/>
      <c r="F127" s="12"/>
      <c r="G127" s="24" t="s">
        <v>188</v>
      </c>
      <c r="H127" s="7" t="s">
        <v>6</v>
      </c>
      <c r="I127" s="7">
        <v>11</v>
      </c>
      <c r="J127" s="30">
        <v>82199195</v>
      </c>
      <c r="K127" s="9">
        <f>K130</f>
        <v>0</v>
      </c>
      <c r="L127" s="30">
        <v>82199195</v>
      </c>
      <c r="M127" s="9">
        <f>+J127-L127-K127</f>
        <v>0</v>
      </c>
      <c r="N127" s="30">
        <v>82199195</v>
      </c>
      <c r="O127" s="27">
        <f>IF(N127&gt;1,N127/(J127-K127),0)</f>
        <v>1</v>
      </c>
      <c r="P127" s="30">
        <v>0</v>
      </c>
      <c r="Q127" s="58">
        <v>0</v>
      </c>
    </row>
    <row r="128" spans="1:18" ht="15.75" customHeight="1" thickBot="1" x14ac:dyDescent="0.3">
      <c r="A128" s="107" t="s">
        <v>191</v>
      </c>
      <c r="B128" s="108"/>
      <c r="C128" s="108"/>
      <c r="D128" s="108"/>
      <c r="E128" s="108"/>
      <c r="F128" s="108"/>
      <c r="G128" s="108"/>
      <c r="H128" s="108"/>
      <c r="I128" s="109"/>
      <c r="J128" s="46">
        <f>J124</f>
        <v>82199195</v>
      </c>
      <c r="K128" s="46">
        <f>K124</f>
        <v>0</v>
      </c>
      <c r="L128" s="46">
        <f>L124</f>
        <v>82199195</v>
      </c>
      <c r="M128" s="46">
        <f>M124</f>
        <v>0</v>
      </c>
      <c r="N128" s="46">
        <f>N124</f>
        <v>82199195</v>
      </c>
      <c r="O128" s="48">
        <f>IF(N128&gt;1,N128/(J128-K128),0)</f>
        <v>1</v>
      </c>
      <c r="P128" s="46">
        <f>P124</f>
        <v>0</v>
      </c>
      <c r="Q128" s="59">
        <f>Q124</f>
        <v>0</v>
      </c>
    </row>
    <row r="129" spans="1:17" s="6" customFormat="1" ht="18.75" customHeight="1" thickBot="1" x14ac:dyDescent="0.3">
      <c r="A129" s="104" t="s">
        <v>33</v>
      </c>
      <c r="B129" s="105"/>
      <c r="C129" s="105"/>
      <c r="D129" s="105"/>
      <c r="E129" s="105"/>
      <c r="F129" s="105"/>
      <c r="G129" s="105"/>
      <c r="H129" s="105"/>
      <c r="I129" s="105"/>
      <c r="J129" s="105"/>
      <c r="K129" s="105"/>
      <c r="L129" s="105"/>
      <c r="M129" s="105"/>
      <c r="N129" s="105"/>
      <c r="O129" s="105"/>
      <c r="P129" s="105"/>
      <c r="Q129" s="106"/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130</v>
      </c>
      <c r="H130" s="36" t="s">
        <v>6</v>
      </c>
      <c r="I130" s="14">
        <v>11</v>
      </c>
      <c r="J130" s="26">
        <f>J134+J136+J137+J138+J140+J141+J144</f>
        <v>14112679070</v>
      </c>
      <c r="K130" s="15">
        <f>K134+K136+K137+K138+K140+K141+K144</f>
        <v>0</v>
      </c>
      <c r="L130" s="15">
        <f>L134+L136+L137+L138+L140+L141+L144</f>
        <v>13076635732.07</v>
      </c>
      <c r="M130" s="15">
        <f>M134+M136+M137+M138+M140+M141+M144</f>
        <v>1036043337.9299998</v>
      </c>
      <c r="N130" s="15">
        <f>N134+N136+N137+N138+N140+N141+N144</f>
        <v>10687875019.15</v>
      </c>
      <c r="O130" s="28">
        <f t="shared" ref="O130:O135" si="15">IF(N130&gt;1,N130/(J130-K130),0)</f>
        <v>0.75732431568359893</v>
      </c>
      <c r="P130" s="15">
        <f>P134+P136+P137+P138+P140+P141+P144</f>
        <v>3887938817.5999999</v>
      </c>
      <c r="Q130" s="23">
        <f>Q134+Q136+Q137+Q138+Q140+Q141+Q144</f>
        <v>3854743062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130</v>
      </c>
      <c r="H131" s="36" t="s">
        <v>6</v>
      </c>
      <c r="I131" s="14">
        <v>13</v>
      </c>
      <c r="J131" s="26">
        <f>J135</f>
        <v>2491650930</v>
      </c>
      <c r="K131" s="15">
        <f>K135</f>
        <v>0</v>
      </c>
      <c r="L131" s="15">
        <f>L135</f>
        <v>2438947166.3000002</v>
      </c>
      <c r="M131" s="15">
        <f>M135</f>
        <v>52703763.699999809</v>
      </c>
      <c r="N131" s="15">
        <f>N135</f>
        <v>2292290737.3000002</v>
      </c>
      <c r="O131" s="28">
        <f t="shared" si="15"/>
        <v>0.91998871499227231</v>
      </c>
      <c r="P131" s="15">
        <f>P135</f>
        <v>414553743</v>
      </c>
      <c r="Q131" s="23">
        <f>Q135</f>
        <v>14858799</v>
      </c>
    </row>
    <row r="132" spans="1:17" s="6" customFormat="1" ht="24.75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35</v>
      </c>
      <c r="H132" s="12" t="s">
        <v>9</v>
      </c>
      <c r="I132" s="14">
        <v>20</v>
      </c>
      <c r="J132" s="15">
        <f>J139+J142</f>
        <v>12925000000</v>
      </c>
      <c r="K132" s="15">
        <f>K139+K142</f>
        <v>0</v>
      </c>
      <c r="L132" s="15">
        <f>L139+L142</f>
        <v>6325128118</v>
      </c>
      <c r="M132" s="15">
        <f>M139+M142</f>
        <v>6599871882</v>
      </c>
      <c r="N132" s="15">
        <f>N139+N142</f>
        <v>4494526057.8000002</v>
      </c>
      <c r="O132" s="28">
        <f t="shared" si="15"/>
        <v>0.34773895998452614</v>
      </c>
      <c r="P132" s="26">
        <f>P139+P142</f>
        <v>272435288</v>
      </c>
      <c r="Q132" s="23">
        <f>Q139+Q142</f>
        <v>233648568</v>
      </c>
    </row>
    <row r="133" spans="1:17" ht="33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35</v>
      </c>
      <c r="H133" s="12" t="s">
        <v>9</v>
      </c>
      <c r="I133" s="14">
        <v>21</v>
      </c>
      <c r="J133" s="15">
        <f>J143</f>
        <v>1654100000</v>
      </c>
      <c r="K133" s="15">
        <f>K143</f>
        <v>0</v>
      </c>
      <c r="L133" s="15">
        <f>L143</f>
        <v>1564139144.4300001</v>
      </c>
      <c r="M133" s="15">
        <f>M143</f>
        <v>89960855.569999933</v>
      </c>
      <c r="N133" s="15">
        <f>N143</f>
        <v>1092549756.4300001</v>
      </c>
      <c r="O133" s="28">
        <f t="shared" si="15"/>
        <v>0.66051010001209121</v>
      </c>
      <c r="P133" s="15">
        <f>P143</f>
        <v>159643980.43000001</v>
      </c>
      <c r="Q133" s="23">
        <f>Q143</f>
        <v>159643980.43000001</v>
      </c>
    </row>
    <row r="134" spans="1:17" ht="32.25" customHeight="1" x14ac:dyDescent="0.25">
      <c r="A134" s="53" t="s">
        <v>19</v>
      </c>
      <c r="B134" s="63" t="s">
        <v>100</v>
      </c>
      <c r="C134" s="63" t="s">
        <v>101</v>
      </c>
      <c r="D134" s="63" t="s">
        <v>102</v>
      </c>
      <c r="E134" s="63" t="s">
        <v>0</v>
      </c>
      <c r="F134" s="63" t="s">
        <v>0</v>
      </c>
      <c r="G134" s="64" t="s">
        <v>114</v>
      </c>
      <c r="H134" s="63" t="s">
        <v>6</v>
      </c>
      <c r="I134" s="65">
        <v>11</v>
      </c>
      <c r="J134" s="49">
        <v>2208349070</v>
      </c>
      <c r="K134" s="49">
        <v>0</v>
      </c>
      <c r="L134" s="49">
        <v>1815464730.4000001</v>
      </c>
      <c r="M134" s="66">
        <f t="shared" ref="M134:M144" si="16">+J134-L134-K134</f>
        <v>392884339.5999999</v>
      </c>
      <c r="N134" s="66">
        <v>1273594112.4000001</v>
      </c>
      <c r="O134" s="27">
        <f t="shared" si="15"/>
        <v>0.57671775250640067</v>
      </c>
      <c r="P134" s="66">
        <v>49294811</v>
      </c>
      <c r="Q134" s="67">
        <v>49294811</v>
      </c>
    </row>
    <row r="135" spans="1:17" ht="32.25" customHeight="1" x14ac:dyDescent="0.25">
      <c r="A135" s="53" t="s">
        <v>19</v>
      </c>
      <c r="B135" s="63" t="s">
        <v>100</v>
      </c>
      <c r="C135" s="63" t="s">
        <v>101</v>
      </c>
      <c r="D135" s="63" t="s">
        <v>102</v>
      </c>
      <c r="E135" s="63" t="s">
        <v>0</v>
      </c>
      <c r="F135" s="63" t="s">
        <v>0</v>
      </c>
      <c r="G135" s="64" t="s">
        <v>114</v>
      </c>
      <c r="H135" s="63" t="s">
        <v>6</v>
      </c>
      <c r="I135" s="65">
        <v>13</v>
      </c>
      <c r="J135" s="49">
        <v>2491650930</v>
      </c>
      <c r="K135" s="49">
        <v>0</v>
      </c>
      <c r="L135" s="49">
        <v>2438947166.3000002</v>
      </c>
      <c r="M135" s="66">
        <f>+J135-L135-K135</f>
        <v>52703763.699999809</v>
      </c>
      <c r="N135" s="66">
        <v>2292290737.3000002</v>
      </c>
      <c r="O135" s="27">
        <f t="shared" si="15"/>
        <v>0.91998871499227231</v>
      </c>
      <c r="P135" s="66">
        <v>414553743</v>
      </c>
      <c r="Q135" s="67">
        <v>14858799</v>
      </c>
    </row>
    <row r="136" spans="1:17" ht="46.5" customHeight="1" x14ac:dyDescent="0.25">
      <c r="A136" s="53" t="s">
        <v>19</v>
      </c>
      <c r="B136" s="63" t="s">
        <v>100</v>
      </c>
      <c r="C136" s="63" t="s">
        <v>101</v>
      </c>
      <c r="D136" s="63" t="s">
        <v>7</v>
      </c>
      <c r="E136" s="63" t="s">
        <v>0</v>
      </c>
      <c r="F136" s="63" t="s">
        <v>0</v>
      </c>
      <c r="G136" s="64" t="s">
        <v>115</v>
      </c>
      <c r="H136" s="63" t="s">
        <v>6</v>
      </c>
      <c r="I136" s="65">
        <v>11</v>
      </c>
      <c r="J136" s="66">
        <v>160000000</v>
      </c>
      <c r="K136" s="49">
        <v>0</v>
      </c>
      <c r="L136" s="49">
        <v>152556667</v>
      </c>
      <c r="M136" s="66">
        <f t="shared" si="16"/>
        <v>7443333</v>
      </c>
      <c r="N136" s="66">
        <v>149073151</v>
      </c>
      <c r="O136" s="27">
        <f t="shared" ref="O136:O144" si="17">IF(N136&gt;1,N136/(J136-K136),0)</f>
        <v>0.93170719375</v>
      </c>
      <c r="P136" s="66">
        <v>122959120.59999999</v>
      </c>
      <c r="Q136" s="67">
        <v>96663787</v>
      </c>
    </row>
    <row r="137" spans="1:17" ht="47.25" customHeight="1" x14ac:dyDescent="0.25">
      <c r="A137" s="53" t="s">
        <v>19</v>
      </c>
      <c r="B137" s="63" t="s">
        <v>100</v>
      </c>
      <c r="C137" s="63" t="s">
        <v>101</v>
      </c>
      <c r="D137" s="63" t="s">
        <v>8</v>
      </c>
      <c r="E137" s="63" t="s">
        <v>0</v>
      </c>
      <c r="F137" s="63" t="s">
        <v>0</v>
      </c>
      <c r="G137" s="64" t="s">
        <v>116</v>
      </c>
      <c r="H137" s="63" t="s">
        <v>6</v>
      </c>
      <c r="I137" s="65">
        <v>11</v>
      </c>
      <c r="J137" s="49">
        <v>3901000000</v>
      </c>
      <c r="K137" s="49">
        <v>0</v>
      </c>
      <c r="L137" s="49">
        <v>3696216303.3499999</v>
      </c>
      <c r="M137" s="66">
        <f t="shared" si="16"/>
        <v>204783696.6500001</v>
      </c>
      <c r="N137" s="66">
        <v>2502917128.3499999</v>
      </c>
      <c r="O137" s="27">
        <f t="shared" si="17"/>
        <v>0.64160910749807742</v>
      </c>
      <c r="P137" s="66">
        <v>1115392264</v>
      </c>
      <c r="Q137" s="67">
        <v>1115242832</v>
      </c>
    </row>
    <row r="138" spans="1:17" ht="30.75" customHeight="1" x14ac:dyDescent="0.25">
      <c r="A138" s="53" t="s">
        <v>19</v>
      </c>
      <c r="B138" s="63" t="s">
        <v>100</v>
      </c>
      <c r="C138" s="63" t="s">
        <v>101</v>
      </c>
      <c r="D138" s="63" t="s">
        <v>103</v>
      </c>
      <c r="E138" s="63" t="s">
        <v>0</v>
      </c>
      <c r="F138" s="63" t="s">
        <v>0</v>
      </c>
      <c r="G138" s="64" t="s">
        <v>117</v>
      </c>
      <c r="H138" s="63" t="s">
        <v>6</v>
      </c>
      <c r="I138" s="65">
        <v>11</v>
      </c>
      <c r="J138" s="66">
        <v>3710000000</v>
      </c>
      <c r="K138" s="49">
        <v>0</v>
      </c>
      <c r="L138" s="49">
        <v>3619227161</v>
      </c>
      <c r="M138" s="66">
        <f t="shared" si="16"/>
        <v>90772839</v>
      </c>
      <c r="N138" s="66">
        <v>3595900780</v>
      </c>
      <c r="O138" s="27">
        <f t="shared" si="17"/>
        <v>0.96924549326145548</v>
      </c>
      <c r="P138" s="66">
        <v>1518556934</v>
      </c>
      <c r="Q138" s="67">
        <v>1518556934</v>
      </c>
    </row>
    <row r="139" spans="1:17" ht="41.25" customHeight="1" x14ac:dyDescent="0.25">
      <c r="A139" s="53" t="s">
        <v>19</v>
      </c>
      <c r="B139" s="63" t="s">
        <v>100</v>
      </c>
      <c r="C139" s="63" t="s">
        <v>101</v>
      </c>
      <c r="D139" s="63" t="s">
        <v>103</v>
      </c>
      <c r="E139" s="63" t="s">
        <v>0</v>
      </c>
      <c r="F139" s="63" t="s">
        <v>0</v>
      </c>
      <c r="G139" s="64" t="s">
        <v>117</v>
      </c>
      <c r="H139" s="63" t="s">
        <v>9</v>
      </c>
      <c r="I139" s="65">
        <v>20</v>
      </c>
      <c r="J139" s="66">
        <v>4200000000</v>
      </c>
      <c r="K139" s="49">
        <v>0</v>
      </c>
      <c r="L139" s="49">
        <v>2084549527</v>
      </c>
      <c r="M139" s="66">
        <f t="shared" si="16"/>
        <v>2115450473</v>
      </c>
      <c r="N139" s="66">
        <v>1922844659</v>
      </c>
      <c r="O139" s="27">
        <f t="shared" si="17"/>
        <v>0.45782015690476191</v>
      </c>
      <c r="P139" s="66">
        <v>143259839</v>
      </c>
      <c r="Q139" s="67">
        <v>143259839</v>
      </c>
    </row>
    <row r="140" spans="1:17" ht="40.5" customHeight="1" x14ac:dyDescent="0.25">
      <c r="A140" s="53" t="s">
        <v>19</v>
      </c>
      <c r="B140" s="63" t="s">
        <v>100</v>
      </c>
      <c r="C140" s="63" t="s">
        <v>101</v>
      </c>
      <c r="D140" s="63" t="s">
        <v>104</v>
      </c>
      <c r="E140" s="63" t="s">
        <v>0</v>
      </c>
      <c r="F140" s="63" t="s">
        <v>0</v>
      </c>
      <c r="G140" s="64" t="s">
        <v>118</v>
      </c>
      <c r="H140" s="63" t="s">
        <v>6</v>
      </c>
      <c r="I140" s="65">
        <v>11</v>
      </c>
      <c r="J140" s="49">
        <v>3423330000</v>
      </c>
      <c r="K140" s="49">
        <v>0</v>
      </c>
      <c r="L140" s="49">
        <v>3293764195.4000001</v>
      </c>
      <c r="M140" s="66">
        <f t="shared" si="16"/>
        <v>129565804.5999999</v>
      </c>
      <c r="N140" s="66">
        <v>3061553221.4000001</v>
      </c>
      <c r="O140" s="27">
        <f t="shared" si="17"/>
        <v>0.89432021493691816</v>
      </c>
      <c r="P140" s="66">
        <v>982779422</v>
      </c>
      <c r="Q140" s="67">
        <v>980790863</v>
      </c>
    </row>
    <row r="141" spans="1:17" ht="43.5" customHeight="1" x14ac:dyDescent="0.25">
      <c r="A141" s="53" t="s">
        <v>19</v>
      </c>
      <c r="B141" s="63" t="s">
        <v>100</v>
      </c>
      <c r="C141" s="63" t="s">
        <v>101</v>
      </c>
      <c r="D141" s="63" t="s">
        <v>105</v>
      </c>
      <c r="E141" s="63" t="s">
        <v>0</v>
      </c>
      <c r="F141" s="63"/>
      <c r="G141" s="64" t="s">
        <v>119</v>
      </c>
      <c r="H141" s="63" t="s">
        <v>6</v>
      </c>
      <c r="I141" s="65">
        <v>11</v>
      </c>
      <c r="J141" s="66">
        <v>60000000</v>
      </c>
      <c r="K141" s="49">
        <v>0</v>
      </c>
      <c r="L141" s="49">
        <v>59809665</v>
      </c>
      <c r="M141" s="66">
        <f t="shared" si="16"/>
        <v>190335</v>
      </c>
      <c r="N141" s="66">
        <v>59254977</v>
      </c>
      <c r="O141" s="27">
        <f t="shared" si="17"/>
        <v>0.98758294999999996</v>
      </c>
      <c r="P141" s="66">
        <v>59254977</v>
      </c>
      <c r="Q141" s="67">
        <v>58957726</v>
      </c>
    </row>
    <row r="142" spans="1:17" ht="42.75" customHeight="1" x14ac:dyDescent="0.25">
      <c r="A142" s="53" t="s">
        <v>19</v>
      </c>
      <c r="B142" s="63" t="s">
        <v>100</v>
      </c>
      <c r="C142" s="63" t="s">
        <v>101</v>
      </c>
      <c r="D142" s="63" t="s">
        <v>105</v>
      </c>
      <c r="E142" s="63" t="s">
        <v>0</v>
      </c>
      <c r="F142" s="63" t="s">
        <v>0</v>
      </c>
      <c r="G142" s="64" t="s">
        <v>119</v>
      </c>
      <c r="H142" s="63" t="s">
        <v>9</v>
      </c>
      <c r="I142" s="65">
        <v>20</v>
      </c>
      <c r="J142" s="49">
        <v>8725000000</v>
      </c>
      <c r="K142" s="49">
        <v>0</v>
      </c>
      <c r="L142" s="49">
        <v>4240578591</v>
      </c>
      <c r="M142" s="66">
        <f t="shared" si="16"/>
        <v>4484421409</v>
      </c>
      <c r="N142" s="66">
        <v>2571681398.8000002</v>
      </c>
      <c r="O142" s="27">
        <f t="shared" si="17"/>
        <v>0.29474858438968482</v>
      </c>
      <c r="P142" s="66">
        <v>129175449</v>
      </c>
      <c r="Q142" s="67">
        <v>90388729</v>
      </c>
    </row>
    <row r="143" spans="1:17" ht="41.25" customHeight="1" x14ac:dyDescent="0.25">
      <c r="A143" s="53" t="s">
        <v>19</v>
      </c>
      <c r="B143" s="63" t="s">
        <v>100</v>
      </c>
      <c r="C143" s="63" t="s">
        <v>101</v>
      </c>
      <c r="D143" s="63" t="s">
        <v>105</v>
      </c>
      <c r="E143" s="63" t="s">
        <v>0</v>
      </c>
      <c r="F143" s="63" t="s">
        <v>0</v>
      </c>
      <c r="G143" s="64" t="s">
        <v>119</v>
      </c>
      <c r="H143" s="63" t="s">
        <v>9</v>
      </c>
      <c r="I143" s="65">
        <v>21</v>
      </c>
      <c r="J143" s="49">
        <v>1654100000</v>
      </c>
      <c r="K143" s="49">
        <v>0</v>
      </c>
      <c r="L143" s="49">
        <v>1564139144.4300001</v>
      </c>
      <c r="M143" s="66">
        <f t="shared" si="16"/>
        <v>89960855.569999933</v>
      </c>
      <c r="N143" s="66">
        <v>1092549756.4300001</v>
      </c>
      <c r="O143" s="27">
        <f t="shared" si="17"/>
        <v>0.66051010001209121</v>
      </c>
      <c r="P143" s="66">
        <v>159643980.43000001</v>
      </c>
      <c r="Q143" s="67">
        <v>159643980.43000001</v>
      </c>
    </row>
    <row r="144" spans="1:17" s="52" customFormat="1" ht="42.75" customHeight="1" x14ac:dyDescent="0.25">
      <c r="A144" s="53" t="s">
        <v>19</v>
      </c>
      <c r="B144" s="63" t="s">
        <v>100</v>
      </c>
      <c r="C144" s="63" t="s">
        <v>101</v>
      </c>
      <c r="D144" s="63" t="s">
        <v>106</v>
      </c>
      <c r="E144" s="63" t="s">
        <v>0</v>
      </c>
      <c r="F144" s="63" t="s">
        <v>0</v>
      </c>
      <c r="G144" s="64" t="s">
        <v>120</v>
      </c>
      <c r="H144" s="63" t="s">
        <v>6</v>
      </c>
      <c r="I144" s="65">
        <v>11</v>
      </c>
      <c r="J144" s="66">
        <v>650000000</v>
      </c>
      <c r="K144" s="49">
        <v>0</v>
      </c>
      <c r="L144" s="49">
        <v>439597009.92000002</v>
      </c>
      <c r="M144" s="66">
        <f t="shared" si="16"/>
        <v>210402990.07999998</v>
      </c>
      <c r="N144" s="66">
        <v>45581649</v>
      </c>
      <c r="O144" s="27">
        <f t="shared" si="17"/>
        <v>7.0125613846153845E-2</v>
      </c>
      <c r="P144" s="66">
        <v>39701289</v>
      </c>
      <c r="Q144" s="67">
        <v>35236109</v>
      </c>
    </row>
    <row r="145" spans="1:17" ht="31.5" customHeight="1" x14ac:dyDescent="0.25">
      <c r="A145" s="57" t="s">
        <v>19</v>
      </c>
      <c r="B145" s="12">
        <v>2999</v>
      </c>
      <c r="C145" s="12"/>
      <c r="D145" s="12"/>
      <c r="E145" s="12"/>
      <c r="F145" s="12"/>
      <c r="G145" s="13" t="s">
        <v>131</v>
      </c>
      <c r="H145" s="12" t="s">
        <v>6</v>
      </c>
      <c r="I145" s="14">
        <v>11</v>
      </c>
      <c r="J145" s="15">
        <f>SUM(J146:J155)</f>
        <v>14867618947</v>
      </c>
      <c r="K145" s="26">
        <f>SUM(K147:K155)</f>
        <v>0</v>
      </c>
      <c r="L145" s="26">
        <f>SUM(L146:L155)</f>
        <v>10621903194.33</v>
      </c>
      <c r="M145" s="15">
        <f>SUM(M146:M155)</f>
        <v>4245715752.6699996</v>
      </c>
      <c r="N145" s="15">
        <f>SUM(N146:N155)</f>
        <v>8348557898.6400013</v>
      </c>
      <c r="O145" s="28">
        <f>IF(N145&gt;1,N145/(J145-K145),0)</f>
        <v>0.56152622208040781</v>
      </c>
      <c r="P145" s="15">
        <f>SUM(P146:P155)</f>
        <v>5009140429.4300003</v>
      </c>
      <c r="Q145" s="23">
        <f>SUM(Q146:Q155)</f>
        <v>4794082277.4299994</v>
      </c>
    </row>
    <row r="146" spans="1:17" ht="31.5" customHeight="1" x14ac:dyDescent="0.25">
      <c r="A146" s="53" t="s">
        <v>19</v>
      </c>
      <c r="B146" s="7" t="s">
        <v>107</v>
      </c>
      <c r="C146" s="7" t="s">
        <v>101</v>
      </c>
      <c r="D146" s="7">
        <v>11</v>
      </c>
      <c r="E146" s="7"/>
      <c r="F146" s="7"/>
      <c r="G146" s="24" t="s">
        <v>141</v>
      </c>
      <c r="H146" s="7" t="s">
        <v>6</v>
      </c>
      <c r="I146" s="8">
        <v>11</v>
      </c>
      <c r="J146" s="9">
        <v>713436818</v>
      </c>
      <c r="K146" s="30">
        <v>0</v>
      </c>
      <c r="L146" s="30">
        <v>66094128</v>
      </c>
      <c r="M146" s="9">
        <f>+J146-L146-K146</f>
        <v>647342690</v>
      </c>
      <c r="N146" s="9">
        <v>66094128</v>
      </c>
      <c r="O146" s="27">
        <f>IF(N146&gt;1,N146/(J146-K146),0)</f>
        <v>9.2641879886832534E-2</v>
      </c>
      <c r="P146" s="9">
        <v>32074174</v>
      </c>
      <c r="Q146" s="10">
        <v>32074174</v>
      </c>
    </row>
    <row r="147" spans="1:17" ht="42.75" customHeight="1" x14ac:dyDescent="0.25">
      <c r="A147" s="53" t="s">
        <v>19</v>
      </c>
      <c r="B147" s="63" t="s">
        <v>107</v>
      </c>
      <c r="C147" s="63" t="s">
        <v>101</v>
      </c>
      <c r="D147" s="63" t="s">
        <v>104</v>
      </c>
      <c r="E147" s="63"/>
      <c r="F147" s="63"/>
      <c r="G147" s="64" t="s">
        <v>121</v>
      </c>
      <c r="H147" s="63" t="s">
        <v>6</v>
      </c>
      <c r="I147" s="65">
        <v>11</v>
      </c>
      <c r="J147" s="66">
        <v>200000000</v>
      </c>
      <c r="K147" s="49">
        <v>0</v>
      </c>
      <c r="L147" s="49">
        <v>0</v>
      </c>
      <c r="M147" s="66">
        <f t="shared" ref="M147:M154" si="18">+J147-L147-K147</f>
        <v>200000000</v>
      </c>
      <c r="N147" s="66">
        <v>0</v>
      </c>
      <c r="O147" s="27">
        <f t="shared" ref="O147:O155" si="19">IF(N147&gt;1,N147/(J147-K147),0)</f>
        <v>0</v>
      </c>
      <c r="P147" s="66">
        <v>0</v>
      </c>
      <c r="Q147" s="67">
        <v>0</v>
      </c>
    </row>
    <row r="148" spans="1:17" ht="33" customHeight="1" x14ac:dyDescent="0.25">
      <c r="A148" s="53" t="s">
        <v>19</v>
      </c>
      <c r="B148" s="63" t="s">
        <v>107</v>
      </c>
      <c r="C148" s="63" t="s">
        <v>101</v>
      </c>
      <c r="D148" s="63" t="s">
        <v>105</v>
      </c>
      <c r="E148" s="63" t="s">
        <v>0</v>
      </c>
      <c r="F148" s="63" t="s">
        <v>0</v>
      </c>
      <c r="G148" s="64" t="s">
        <v>122</v>
      </c>
      <c r="H148" s="63" t="s">
        <v>6</v>
      </c>
      <c r="I148" s="65">
        <v>11</v>
      </c>
      <c r="J148" s="66">
        <v>6550000000</v>
      </c>
      <c r="K148" s="49">
        <v>0</v>
      </c>
      <c r="L148" s="49">
        <v>6337905653.6800003</v>
      </c>
      <c r="M148" s="66">
        <f t="shared" si="18"/>
        <v>212094346.31999969</v>
      </c>
      <c r="N148" s="66">
        <v>6318147691.6800003</v>
      </c>
      <c r="O148" s="27">
        <f t="shared" si="19"/>
        <v>0.96460270101984735</v>
      </c>
      <c r="P148" s="66">
        <v>4356690580.8100004</v>
      </c>
      <c r="Q148" s="67">
        <v>4166132428.8099999</v>
      </c>
    </row>
    <row r="149" spans="1:17" ht="33" customHeight="1" x14ac:dyDescent="0.25">
      <c r="A149" s="53" t="s">
        <v>19</v>
      </c>
      <c r="B149" s="63" t="s">
        <v>107</v>
      </c>
      <c r="C149" s="63" t="s">
        <v>101</v>
      </c>
      <c r="D149" s="63" t="s">
        <v>106</v>
      </c>
      <c r="E149" s="63" t="s">
        <v>0</v>
      </c>
      <c r="F149" s="63" t="s">
        <v>0</v>
      </c>
      <c r="G149" s="64" t="s">
        <v>123</v>
      </c>
      <c r="H149" s="63" t="s">
        <v>6</v>
      </c>
      <c r="I149" s="65">
        <v>11</v>
      </c>
      <c r="J149" s="66">
        <v>3234182129</v>
      </c>
      <c r="K149" s="49">
        <v>0</v>
      </c>
      <c r="L149" s="49">
        <v>2954472746.9400001</v>
      </c>
      <c r="M149" s="66">
        <f t="shared" si="18"/>
        <v>279709382.05999994</v>
      </c>
      <c r="N149" s="66">
        <v>1179273147.9400001</v>
      </c>
      <c r="O149" s="27">
        <f t="shared" si="19"/>
        <v>0.36462793401948207</v>
      </c>
      <c r="P149" s="66">
        <v>289343160</v>
      </c>
      <c r="Q149" s="67">
        <v>289343160</v>
      </c>
    </row>
    <row r="150" spans="1:17" ht="45" customHeight="1" x14ac:dyDescent="0.25">
      <c r="A150" s="53" t="s">
        <v>19</v>
      </c>
      <c r="B150" s="63" t="s">
        <v>107</v>
      </c>
      <c r="C150" s="63" t="s">
        <v>101</v>
      </c>
      <c r="D150" s="63" t="s">
        <v>108</v>
      </c>
      <c r="E150" s="63"/>
      <c r="F150" s="63"/>
      <c r="G150" s="64" t="s">
        <v>124</v>
      </c>
      <c r="H150" s="63" t="s">
        <v>6</v>
      </c>
      <c r="I150" s="65">
        <v>11</v>
      </c>
      <c r="J150" s="66">
        <v>200000000</v>
      </c>
      <c r="K150" s="49">
        <v>0</v>
      </c>
      <c r="L150" s="49">
        <v>0</v>
      </c>
      <c r="M150" s="66">
        <f t="shared" si="18"/>
        <v>200000000</v>
      </c>
      <c r="N150" s="66">
        <v>0</v>
      </c>
      <c r="O150" s="27">
        <f t="shared" si="19"/>
        <v>0</v>
      </c>
      <c r="P150" s="66">
        <v>0</v>
      </c>
      <c r="Q150" s="67">
        <v>0</v>
      </c>
    </row>
    <row r="151" spans="1:17" ht="33" customHeight="1" x14ac:dyDescent="0.25">
      <c r="A151" s="53" t="s">
        <v>19</v>
      </c>
      <c r="B151" s="63" t="s">
        <v>107</v>
      </c>
      <c r="C151" s="63" t="s">
        <v>101</v>
      </c>
      <c r="D151" s="63" t="s">
        <v>109</v>
      </c>
      <c r="E151" s="63"/>
      <c r="F151" s="63"/>
      <c r="G151" s="64" t="s">
        <v>125</v>
      </c>
      <c r="H151" s="63" t="s">
        <v>6</v>
      </c>
      <c r="I151" s="65">
        <v>11</v>
      </c>
      <c r="J151" s="66">
        <v>90000000</v>
      </c>
      <c r="K151" s="49">
        <v>0</v>
      </c>
      <c r="L151" s="49">
        <v>79605300</v>
      </c>
      <c r="M151" s="66">
        <f t="shared" si="18"/>
        <v>10394700</v>
      </c>
      <c r="N151" s="66">
        <v>79605300</v>
      </c>
      <c r="O151" s="27">
        <f t="shared" si="19"/>
        <v>0.88450333333333331</v>
      </c>
      <c r="P151" s="66">
        <v>38463180</v>
      </c>
      <c r="Q151" s="67">
        <v>38463180</v>
      </c>
    </row>
    <row r="152" spans="1:17" ht="32.25" customHeight="1" x14ac:dyDescent="0.25">
      <c r="A152" s="53" t="s">
        <v>19</v>
      </c>
      <c r="B152" s="63" t="s">
        <v>107</v>
      </c>
      <c r="C152" s="63" t="s">
        <v>101</v>
      </c>
      <c r="D152" s="63" t="s">
        <v>110</v>
      </c>
      <c r="E152" s="63" t="s">
        <v>0</v>
      </c>
      <c r="F152" s="63" t="s">
        <v>0</v>
      </c>
      <c r="G152" s="64" t="s">
        <v>126</v>
      </c>
      <c r="H152" s="63" t="s">
        <v>6</v>
      </c>
      <c r="I152" s="65">
        <v>11</v>
      </c>
      <c r="J152" s="66">
        <v>2500000000</v>
      </c>
      <c r="K152" s="49">
        <v>0</v>
      </c>
      <c r="L152" s="49">
        <v>1131523</v>
      </c>
      <c r="M152" s="66">
        <f t="shared" si="18"/>
        <v>2498868477</v>
      </c>
      <c r="N152" s="66">
        <v>1131523</v>
      </c>
      <c r="O152" s="27">
        <f t="shared" si="19"/>
        <v>4.5260919999999999E-4</v>
      </c>
      <c r="P152" s="66">
        <v>1131523</v>
      </c>
      <c r="Q152" s="67">
        <v>1131523</v>
      </c>
    </row>
    <row r="153" spans="1:17" ht="44.25" customHeight="1" x14ac:dyDescent="0.25">
      <c r="A153" s="53" t="s">
        <v>19</v>
      </c>
      <c r="B153" s="63" t="s">
        <v>107</v>
      </c>
      <c r="C153" s="63" t="s">
        <v>101</v>
      </c>
      <c r="D153" s="63" t="s">
        <v>111</v>
      </c>
      <c r="E153" s="63" t="s">
        <v>0</v>
      </c>
      <c r="F153" s="63" t="s">
        <v>0</v>
      </c>
      <c r="G153" s="64" t="s">
        <v>127</v>
      </c>
      <c r="H153" s="63" t="s">
        <v>6</v>
      </c>
      <c r="I153" s="65">
        <v>11</v>
      </c>
      <c r="J153" s="66">
        <v>330000000</v>
      </c>
      <c r="K153" s="49">
        <v>0</v>
      </c>
      <c r="L153" s="49">
        <v>238847167</v>
      </c>
      <c r="M153" s="66">
        <f t="shared" si="18"/>
        <v>91152833</v>
      </c>
      <c r="N153" s="66">
        <v>203980500</v>
      </c>
      <c r="O153" s="27">
        <f t="shared" si="19"/>
        <v>0.61812272727272732</v>
      </c>
      <c r="P153" s="66">
        <v>55927965</v>
      </c>
      <c r="Q153" s="67">
        <v>55927965</v>
      </c>
    </row>
    <row r="154" spans="1:17" ht="32.25" customHeight="1" x14ac:dyDescent="0.25">
      <c r="A154" s="53"/>
      <c r="B154" s="7" t="s">
        <v>107</v>
      </c>
      <c r="C154" s="7" t="s">
        <v>101</v>
      </c>
      <c r="D154" s="7" t="s">
        <v>112</v>
      </c>
      <c r="E154" s="7"/>
      <c r="F154" s="7"/>
      <c r="G154" s="24" t="s">
        <v>128</v>
      </c>
      <c r="H154" s="7" t="s">
        <v>6</v>
      </c>
      <c r="I154" s="8">
        <v>11</v>
      </c>
      <c r="J154" s="9">
        <v>500000000</v>
      </c>
      <c r="K154" s="30">
        <v>0</v>
      </c>
      <c r="L154" s="30">
        <v>497186320.70999998</v>
      </c>
      <c r="M154" s="9">
        <f t="shared" si="18"/>
        <v>2813679.2900000215</v>
      </c>
      <c r="N154" s="9">
        <v>168656919.02000001</v>
      </c>
      <c r="O154" s="27">
        <f t="shared" si="19"/>
        <v>0.33731383804000004</v>
      </c>
      <c r="P154" s="9">
        <v>112635555.62</v>
      </c>
      <c r="Q154" s="10">
        <v>112635555.62</v>
      </c>
    </row>
    <row r="155" spans="1:17" ht="32.25" customHeight="1" x14ac:dyDescent="0.25">
      <c r="A155" s="53" t="s">
        <v>19</v>
      </c>
      <c r="B155" s="7" t="s">
        <v>107</v>
      </c>
      <c r="C155" s="7" t="s">
        <v>101</v>
      </c>
      <c r="D155" s="7" t="s">
        <v>113</v>
      </c>
      <c r="E155" s="7"/>
      <c r="F155" s="7"/>
      <c r="G155" s="24" t="s">
        <v>129</v>
      </c>
      <c r="H155" s="7" t="s">
        <v>6</v>
      </c>
      <c r="I155" s="8">
        <v>11</v>
      </c>
      <c r="J155" s="9">
        <v>550000000</v>
      </c>
      <c r="K155" s="30">
        <v>0</v>
      </c>
      <c r="L155" s="30">
        <v>446660355</v>
      </c>
      <c r="M155" s="9">
        <f>+J155-L155-K155</f>
        <v>103339645</v>
      </c>
      <c r="N155" s="9">
        <v>331668689</v>
      </c>
      <c r="O155" s="27">
        <f t="shared" si="19"/>
        <v>0.60303397999999997</v>
      </c>
      <c r="P155" s="9">
        <v>122874291</v>
      </c>
      <c r="Q155" s="10">
        <v>98374291</v>
      </c>
    </row>
    <row r="156" spans="1:17" ht="16.5" customHeight="1" x14ac:dyDescent="0.25">
      <c r="A156" s="92" t="s">
        <v>19</v>
      </c>
      <c r="B156" s="93"/>
      <c r="C156" s="93"/>
      <c r="D156" s="93"/>
      <c r="E156" s="93"/>
      <c r="F156" s="93"/>
      <c r="G156" s="94" t="s">
        <v>20</v>
      </c>
      <c r="H156" s="93" t="s">
        <v>6</v>
      </c>
      <c r="I156" s="95">
        <v>11</v>
      </c>
      <c r="J156" s="72">
        <f>J130+J145</f>
        <v>28980298017</v>
      </c>
      <c r="K156" s="3">
        <f>K130+K145</f>
        <v>0</v>
      </c>
      <c r="L156" s="72">
        <f>L130+L145</f>
        <v>23698538926.400002</v>
      </c>
      <c r="M156" s="72">
        <f>M130+M145</f>
        <v>5281759090.5999994</v>
      </c>
      <c r="N156" s="72">
        <f>N130+N145</f>
        <v>19036432917.790001</v>
      </c>
      <c r="O156" s="86">
        <f t="shared" ref="O156:O161" si="20">IF(N156&gt;1,N156/(J156-K156),0)</f>
        <v>0.65687498819450119</v>
      </c>
      <c r="P156" s="72">
        <f>P130+P145</f>
        <v>8897079247.0300007</v>
      </c>
      <c r="Q156" s="83">
        <f>Q130+Q145</f>
        <v>8648825339.4300003</v>
      </c>
    </row>
    <row r="157" spans="1:17" ht="16.5" customHeight="1" x14ac:dyDescent="0.25">
      <c r="A157" s="92" t="s">
        <v>19</v>
      </c>
      <c r="B157" s="93"/>
      <c r="C157" s="93"/>
      <c r="D157" s="93"/>
      <c r="E157" s="93"/>
      <c r="F157" s="93"/>
      <c r="G157" s="94" t="s">
        <v>20</v>
      </c>
      <c r="H157" s="93" t="s">
        <v>6</v>
      </c>
      <c r="I157" s="95">
        <v>13</v>
      </c>
      <c r="J157" s="72">
        <f t="shared" ref="J157:N159" si="21">J131</f>
        <v>2491650930</v>
      </c>
      <c r="K157" s="3">
        <f t="shared" si="21"/>
        <v>0</v>
      </c>
      <c r="L157" s="72">
        <f t="shared" si="21"/>
        <v>2438947166.3000002</v>
      </c>
      <c r="M157" s="72">
        <f t="shared" si="21"/>
        <v>52703763.699999809</v>
      </c>
      <c r="N157" s="72">
        <f t="shared" si="21"/>
        <v>2292290737.3000002</v>
      </c>
      <c r="O157" s="86">
        <f t="shared" si="20"/>
        <v>0.91998871499227231</v>
      </c>
      <c r="P157" s="72">
        <f t="shared" ref="P157:Q159" si="22">P131</f>
        <v>414553743</v>
      </c>
      <c r="Q157" s="83">
        <f t="shared" si="22"/>
        <v>14858799</v>
      </c>
    </row>
    <row r="158" spans="1:17" ht="16.5" customHeight="1" x14ac:dyDescent="0.25">
      <c r="A158" s="92" t="s">
        <v>19</v>
      </c>
      <c r="B158" s="93"/>
      <c r="C158" s="93"/>
      <c r="D158" s="93"/>
      <c r="E158" s="93"/>
      <c r="F158" s="93"/>
      <c r="G158" s="94" t="s">
        <v>20</v>
      </c>
      <c r="H158" s="93" t="s">
        <v>9</v>
      </c>
      <c r="I158" s="95">
        <v>20</v>
      </c>
      <c r="J158" s="72">
        <f t="shared" si="21"/>
        <v>12925000000</v>
      </c>
      <c r="K158" s="3">
        <f t="shared" si="21"/>
        <v>0</v>
      </c>
      <c r="L158" s="72">
        <f t="shared" si="21"/>
        <v>6325128118</v>
      </c>
      <c r="M158" s="72">
        <f>M132</f>
        <v>6599871882</v>
      </c>
      <c r="N158" s="72">
        <f t="shared" si="21"/>
        <v>4494526057.8000002</v>
      </c>
      <c r="O158" s="86">
        <f t="shared" si="20"/>
        <v>0.34773895998452614</v>
      </c>
      <c r="P158" s="72">
        <f t="shared" si="22"/>
        <v>272435288</v>
      </c>
      <c r="Q158" s="83">
        <f t="shared" si="22"/>
        <v>233648568</v>
      </c>
    </row>
    <row r="159" spans="1:17" ht="15" customHeight="1" x14ac:dyDescent="0.25">
      <c r="A159" s="92" t="s">
        <v>19</v>
      </c>
      <c r="B159" s="93"/>
      <c r="C159" s="93"/>
      <c r="D159" s="93"/>
      <c r="E159" s="93"/>
      <c r="F159" s="93"/>
      <c r="G159" s="94" t="s">
        <v>20</v>
      </c>
      <c r="H159" s="93" t="s">
        <v>9</v>
      </c>
      <c r="I159" s="95">
        <v>21</v>
      </c>
      <c r="J159" s="72">
        <f t="shared" si="21"/>
        <v>1654100000</v>
      </c>
      <c r="K159" s="3">
        <f t="shared" si="21"/>
        <v>0</v>
      </c>
      <c r="L159" s="72">
        <f t="shared" si="21"/>
        <v>1564139144.4300001</v>
      </c>
      <c r="M159" s="72">
        <f>M133</f>
        <v>89960855.569999933</v>
      </c>
      <c r="N159" s="72">
        <f t="shared" si="21"/>
        <v>1092549756.4300001</v>
      </c>
      <c r="O159" s="86">
        <f t="shared" si="20"/>
        <v>0.66051010001209121</v>
      </c>
      <c r="P159" s="72">
        <f t="shared" si="22"/>
        <v>159643980.43000001</v>
      </c>
      <c r="Q159" s="83">
        <f t="shared" si="22"/>
        <v>159643980.43000001</v>
      </c>
    </row>
    <row r="160" spans="1:17" s="5" customFormat="1" ht="13.5" customHeight="1" thickBot="1" x14ac:dyDescent="0.25">
      <c r="A160" s="107" t="s">
        <v>31</v>
      </c>
      <c r="B160" s="108"/>
      <c r="C160" s="108"/>
      <c r="D160" s="108"/>
      <c r="E160" s="108"/>
      <c r="F160" s="108"/>
      <c r="G160" s="108"/>
      <c r="H160" s="108"/>
      <c r="I160" s="109"/>
      <c r="J160" s="45">
        <f>SUM(J156:J159)</f>
        <v>46051048947</v>
      </c>
      <c r="K160" s="45">
        <f>SUM(K156:K159)</f>
        <v>0</v>
      </c>
      <c r="L160" s="45">
        <f>SUM(L156:L159)</f>
        <v>34026753355.130001</v>
      </c>
      <c r="M160" s="45">
        <f>SUM(M156:M159)</f>
        <v>12024295591.869999</v>
      </c>
      <c r="N160" s="45">
        <f>SUM(N156:N159)</f>
        <v>26915799469.32</v>
      </c>
      <c r="O160" s="47">
        <f t="shared" si="20"/>
        <v>0.5844774458948222</v>
      </c>
      <c r="P160" s="45">
        <f>SUM(P156:P159)</f>
        <v>9743712258.460001</v>
      </c>
      <c r="Q160" s="60">
        <f>SUM(Q156:Q159)</f>
        <v>9056976686.8600006</v>
      </c>
    </row>
    <row r="161" spans="1:17" s="16" customFormat="1" ht="11.25" customHeight="1" thickBot="1" x14ac:dyDescent="0.3">
      <c r="A161" s="107" t="s">
        <v>32</v>
      </c>
      <c r="B161" s="108"/>
      <c r="C161" s="108"/>
      <c r="D161" s="108"/>
      <c r="E161" s="108"/>
      <c r="F161" s="108"/>
      <c r="G161" s="108"/>
      <c r="H161" s="108"/>
      <c r="I161" s="108"/>
      <c r="J161" s="91">
        <f>+J160+J128+J122</f>
        <v>286417548142</v>
      </c>
      <c r="K161" s="90">
        <f>+K160+K128+K122</f>
        <v>5127300000</v>
      </c>
      <c r="L161" s="45">
        <f>+L160+L128+L122</f>
        <v>180948643128.72003</v>
      </c>
      <c r="M161" s="45">
        <f>+M160+M128+M122</f>
        <v>100341605013.27998</v>
      </c>
      <c r="N161" s="45">
        <f>+N160+N128+N122</f>
        <v>171635123867.72003</v>
      </c>
      <c r="O161" s="47">
        <f t="shared" si="20"/>
        <v>0.61017089999179697</v>
      </c>
      <c r="P161" s="45">
        <f>+P160+P128+P122</f>
        <v>147566133536.39999</v>
      </c>
      <c r="Q161" s="60">
        <f>+Q160+Q128+Q122</f>
        <v>146789074244.72998</v>
      </c>
    </row>
    <row r="162" spans="1:17" s="16" customFormat="1" ht="9" customHeight="1" x14ac:dyDescent="0.25">
      <c r="A162" s="16" t="s">
        <v>34</v>
      </c>
      <c r="E162" s="17"/>
      <c r="F162" s="18"/>
      <c r="G162" s="19"/>
      <c r="H162" s="20"/>
      <c r="I162" s="21"/>
      <c r="J162" s="89"/>
      <c r="K162" s="68"/>
      <c r="L162" s="50"/>
      <c r="M162" s="22"/>
      <c r="N162" s="33"/>
      <c r="O162" s="22"/>
    </row>
    <row r="163" spans="1:17" s="16" customFormat="1" ht="9" customHeight="1" x14ac:dyDescent="0.25">
      <c r="A163" s="16" t="s">
        <v>195</v>
      </c>
      <c r="E163" s="17"/>
      <c r="F163" s="18"/>
      <c r="G163" s="19"/>
      <c r="H163" s="20"/>
      <c r="I163" s="21"/>
      <c r="K163" s="75"/>
      <c r="L163" s="31"/>
      <c r="M163" s="22"/>
      <c r="N163" s="34"/>
      <c r="O163" s="22"/>
    </row>
    <row r="164" spans="1:17" s="16" customFormat="1" ht="9" customHeight="1" x14ac:dyDescent="0.25">
      <c r="A164" s="16" t="s">
        <v>139</v>
      </c>
      <c r="E164" s="17"/>
      <c r="F164" s="18"/>
      <c r="G164" s="19"/>
      <c r="H164" s="20"/>
      <c r="I164" s="21"/>
      <c r="L164" s="76"/>
      <c r="M164" s="22"/>
      <c r="N164" s="34"/>
      <c r="O164" s="22"/>
    </row>
    <row r="165" spans="1:17" x14ac:dyDescent="0.25">
      <c r="A165" s="16" t="s">
        <v>197</v>
      </c>
      <c r="B165" s="16"/>
      <c r="C165" s="16"/>
      <c r="D165" s="16"/>
      <c r="E165" s="17"/>
      <c r="F165" s="18"/>
      <c r="G165" s="19"/>
      <c r="H165" s="20"/>
      <c r="I165" s="21"/>
      <c r="J165" s="16"/>
      <c r="K165" s="16"/>
      <c r="L165" s="31"/>
      <c r="M165" s="22"/>
      <c r="N165" s="34"/>
      <c r="O165" s="22"/>
      <c r="P165" s="16"/>
      <c r="Q165" s="16"/>
    </row>
  </sheetData>
  <mergeCells count="15">
    <mergeCell ref="A107:Q107"/>
    <mergeCell ref="A106:I106"/>
    <mergeCell ref="A123:Q123"/>
    <mergeCell ref="A128:I128"/>
    <mergeCell ref="A2:Q2"/>
    <mergeCell ref="A1:F1"/>
    <mergeCell ref="A129:Q129"/>
    <mergeCell ref="A160:I160"/>
    <mergeCell ref="A161:I161"/>
    <mergeCell ref="A35:I35"/>
    <mergeCell ref="A36:Q36"/>
    <mergeCell ref="A89:I89"/>
    <mergeCell ref="A90:Q90"/>
    <mergeCell ref="A118:I118"/>
    <mergeCell ref="A122:I122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AGOSTO-31-2022
&amp;R
Página &amp;P de &amp;N</oddHeader>
  </headerFooter>
  <ignoredErrors>
    <ignoredError sqref="B36:Q36 A104:H104 A90:Q90 A108:I108 L114 A23:A31 A33 K33 A41:A43 K43 A48:A53 K48:K53 A97:I99 K99 M98 A110:B112 H33:I33 K23:K31 A114:A116 A94:C95 D116:F116 H116:I116 P104:Q104 P110 P114:Q114 Q115 A34:L34 A35:I35 N34:Q35 A92:I92 N94:N95 N97 N110 N114 A87:I87 A89:I89 J114 K115 K111:K112 K104 E110:I110 G111:I112 G23:I26 H27:I27 G28:I31 E95:F95 H95:I95 P94:Q95 P97:Q97 M104 M115 H43 H48:I49 H51:I53 B5:D18 B19:E33 B3:E4 E5:E17 I4 B41:H42 B75:F86 B88 I83:I86 I41:I44 E94:I94 B153:D155 B146:E152 D115:H115 E114:H114 B113:C117 K35:L35 B100:F103 B43:F44 H45:I45 K45 A45:F45 B48:F73" numberStoredAsText="1"/>
    <ignoredError sqref="M110 M114 K18 M18 M26 O95:O99 O158:O159 O101:O104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AGOSTO-31-2022</vt:lpstr>
      <vt:lpstr>'AGOSTO-31-2022'!Área_de_impresión</vt:lpstr>
      <vt:lpstr>'AGOSTO-31-2022'!Títulos_a_imprimir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2022-09-06T19:38:44Z</cp:lastPrinted>
  <dcterms:created xsi:type="dcterms:W3CDTF">2016-02-01T15:56:25Z</dcterms:created>
  <dcterms:modified xsi:type="dcterms:W3CDTF">2022-09-06T19:57:43Z</dcterms:modified>
</cp:coreProperties>
</file>