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ES-2021\INFORMES DE EJECUCION 2021\SEPTIEMBRE 30-2021\"/>
    </mc:Choice>
  </mc:AlternateContent>
  <bookViews>
    <workbookView xWindow="-120" yWindow="-120" windowWidth="29040" windowHeight="15840"/>
  </bookViews>
  <sheets>
    <sheet name="SEPTIEMBRE-30-2021" sheetId="11" r:id="rId1"/>
  </sheets>
  <externalReferences>
    <externalReference r:id="rId2"/>
  </externalReferences>
  <definedNames>
    <definedName name="_xlnm._FilterDatabase" localSheetId="0" hidden="1">'SEPTIEMBRE-30-2021'!$A$1:$S$166</definedName>
    <definedName name="_xlnm.Print_Area" localSheetId="0">'SEPTIEMBRE-30-2021'!$A$1:$Q$167</definedName>
    <definedName name="_xlnm.Print_Titles" localSheetId="0">'SEPTIEMBRE-30-2021'!$1:$1</definedName>
  </definedNames>
  <calcPr calcId="152511"/>
</workbook>
</file>

<file path=xl/calcChain.xml><?xml version="1.0" encoding="utf-8"?>
<calcChain xmlns="http://schemas.openxmlformats.org/spreadsheetml/2006/main">
  <c r="O163" i="11" l="1"/>
  <c r="O158" i="11"/>
  <c r="O157" i="11"/>
  <c r="O156" i="11"/>
  <c r="O155" i="11"/>
  <c r="O152" i="11"/>
  <c r="O151" i="11"/>
  <c r="O150" i="11"/>
  <c r="O149" i="11"/>
  <c r="O148" i="11"/>
  <c r="O147" i="11"/>
  <c r="N147" i="11"/>
  <c r="N37" i="11"/>
  <c r="L37" i="11"/>
  <c r="Q37" i="11"/>
  <c r="P37" i="11"/>
  <c r="J37" i="11"/>
  <c r="Q42" i="11"/>
  <c r="P42" i="11"/>
  <c r="N42" i="11"/>
  <c r="O42" i="11"/>
  <c r="M42" i="11"/>
  <c r="L42" i="11"/>
  <c r="J42" i="11"/>
  <c r="O48" i="11"/>
  <c r="M48" i="11"/>
  <c r="K42" i="11" l="1"/>
  <c r="K43" i="11"/>
  <c r="L44" i="11" l="1"/>
  <c r="J147" i="11"/>
  <c r="L147" i="11"/>
  <c r="L100" i="11"/>
  <c r="N99" i="11"/>
  <c r="J44" i="11" l="1"/>
  <c r="O41" i="11" l="1"/>
  <c r="O37" i="11"/>
  <c r="M41" i="11"/>
  <c r="M101" i="11" l="1"/>
  <c r="Q43" i="11"/>
  <c r="P43" i="11"/>
  <c r="N43" i="11"/>
  <c r="L43" i="11"/>
  <c r="J43" i="11"/>
  <c r="O54" i="11"/>
  <c r="M54" i="11"/>
  <c r="O75" i="11"/>
  <c r="O71" i="11"/>
  <c r="O70" i="11"/>
  <c r="M71" i="11"/>
  <c r="O93" i="11"/>
  <c r="M93" i="11"/>
  <c r="O90" i="11"/>
  <c r="M90" i="11"/>
  <c r="M89" i="11"/>
  <c r="O49" i="11"/>
  <c r="M49" i="11"/>
  <c r="M106" i="11"/>
  <c r="M45" i="11" l="1"/>
  <c r="M46" i="11"/>
  <c r="M47" i="11"/>
  <c r="M50" i="11"/>
  <c r="M51" i="11"/>
  <c r="M52" i="11"/>
  <c r="M53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2" i="11"/>
  <c r="M73" i="11"/>
  <c r="M74" i="11"/>
  <c r="M75" i="11"/>
  <c r="M43" i="11" s="1"/>
  <c r="M76" i="11"/>
  <c r="M44" i="11" s="1"/>
  <c r="M77" i="11"/>
  <c r="M78" i="11"/>
  <c r="M79" i="11"/>
  <c r="M80" i="11"/>
  <c r="M81" i="11"/>
  <c r="M82" i="11"/>
  <c r="M83" i="11"/>
  <c r="M84" i="11"/>
  <c r="M85" i="11"/>
  <c r="M86" i="11"/>
  <c r="M87" i="11"/>
  <c r="M88" i="11"/>
  <c r="M91" i="11"/>
  <c r="M92" i="11"/>
  <c r="Q100" i="11" l="1"/>
  <c r="P100" i="11"/>
  <c r="N100" i="11"/>
  <c r="K100" i="11"/>
  <c r="J100" i="11"/>
  <c r="J99" i="11" s="1"/>
  <c r="N44" i="11"/>
  <c r="L95" i="11"/>
  <c r="N133" i="11"/>
  <c r="N26" i="11"/>
  <c r="N18" i="11"/>
  <c r="O89" i="11"/>
  <c r="O5" i="11" l="1"/>
  <c r="O154" i="11" l="1"/>
  <c r="O153" i="11"/>
  <c r="O146" i="11"/>
  <c r="O145" i="11"/>
  <c r="O144" i="11"/>
  <c r="O143" i="11"/>
  <c r="O142" i="11"/>
  <c r="O141" i="11"/>
  <c r="O140" i="11"/>
  <c r="O139" i="11"/>
  <c r="O138" i="11"/>
  <c r="O137" i="11"/>
  <c r="O136" i="11"/>
  <c r="O123" i="11"/>
  <c r="O120" i="11"/>
  <c r="O119" i="11"/>
  <c r="O112" i="11"/>
  <c r="O106" i="11"/>
  <c r="O105" i="11"/>
  <c r="O101" i="11"/>
  <c r="O92" i="11"/>
  <c r="O91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4" i="11"/>
  <c r="O73" i="11"/>
  <c r="O72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3" i="11"/>
  <c r="O52" i="11"/>
  <c r="O51" i="11"/>
  <c r="O50" i="11"/>
  <c r="O47" i="11"/>
  <c r="O46" i="11"/>
  <c r="O45" i="11"/>
  <c r="O40" i="11"/>
  <c r="O39" i="11"/>
  <c r="O38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19" i="11" l="1"/>
  <c r="J94" i="11"/>
  <c r="Q99" i="11"/>
  <c r="P99" i="11"/>
  <c r="L99" i="11"/>
  <c r="Q109" i="11"/>
  <c r="P109" i="11"/>
  <c r="N109" i="11"/>
  <c r="O109" i="11" s="1"/>
  <c r="L109" i="11"/>
  <c r="K109" i="11"/>
  <c r="J109" i="11"/>
  <c r="Q111" i="11"/>
  <c r="P111" i="11"/>
  <c r="N111" i="11"/>
  <c r="O111" i="11" s="1"/>
  <c r="L111" i="11"/>
  <c r="J111" i="11"/>
  <c r="J118" i="11"/>
  <c r="J116" i="11" s="1"/>
  <c r="P108" i="11" l="1"/>
  <c r="O99" i="11"/>
  <c r="O100" i="11"/>
  <c r="K99" i="11"/>
  <c r="K113" i="11"/>
  <c r="Q108" i="11"/>
  <c r="L108" i="11"/>
  <c r="N108" i="11"/>
  <c r="O108" i="11" s="1"/>
  <c r="J108" i="11"/>
  <c r="J104" i="11"/>
  <c r="L118" i="11"/>
  <c r="L116" i="11" s="1"/>
  <c r="J102" i="11" l="1"/>
  <c r="J103" i="11"/>
  <c r="M96" i="11" l="1"/>
  <c r="M130" i="11" s="1"/>
  <c r="M120" i="11"/>
  <c r="K44" i="11"/>
  <c r="K96" i="11" s="1"/>
  <c r="K130" i="11" s="1"/>
  <c r="Q44" i="11"/>
  <c r="Q96" i="11" s="1"/>
  <c r="Q130" i="11" s="1"/>
  <c r="P44" i="11"/>
  <c r="P96" i="11" s="1"/>
  <c r="P130" i="11" s="1"/>
  <c r="L96" i="11"/>
  <c r="L130" i="11" s="1"/>
  <c r="Q95" i="11"/>
  <c r="Q129" i="11" s="1"/>
  <c r="P95" i="11"/>
  <c r="P129" i="11" s="1"/>
  <c r="J96" i="11"/>
  <c r="J130" i="11" s="1"/>
  <c r="J95" i="11"/>
  <c r="J129" i="11" s="1"/>
  <c r="L94" i="11"/>
  <c r="K38" i="11"/>
  <c r="O44" i="11" l="1"/>
  <c r="L129" i="11"/>
  <c r="J97" i="11"/>
  <c r="P94" i="11"/>
  <c r="N96" i="11"/>
  <c r="Q94" i="11"/>
  <c r="N94" i="11"/>
  <c r="N95" i="11" s="1"/>
  <c r="N129" i="11" s="1"/>
  <c r="M38" i="11"/>
  <c r="L97" i="11" l="1"/>
  <c r="N130" i="11"/>
  <c r="O130" i="11" s="1"/>
  <c r="O96" i="11"/>
  <c r="Q97" i="11"/>
  <c r="P97" i="11"/>
  <c r="N97" i="11"/>
  <c r="J134" i="11"/>
  <c r="J160" i="11" s="1"/>
  <c r="Q135" i="11"/>
  <c r="P135" i="11"/>
  <c r="N135" i="11"/>
  <c r="L135" i="11"/>
  <c r="J135" i="11"/>
  <c r="J161" i="11" s="1"/>
  <c r="J133" i="11"/>
  <c r="J159" i="11" s="1"/>
  <c r="M157" i="11"/>
  <c r="M148" i="11"/>
  <c r="M141" i="11"/>
  <c r="Q118" i="11" l="1"/>
  <c r="O110" i="11"/>
  <c r="M110" i="11"/>
  <c r="M109" i="11" s="1"/>
  <c r="Q124" i="11" l="1"/>
  <c r="Q116" i="11"/>
  <c r="L107" i="11"/>
  <c r="N107" i="11"/>
  <c r="L104" i="11" l="1"/>
  <c r="L102" i="11" l="1"/>
  <c r="L103" i="11"/>
  <c r="L113" i="11"/>
  <c r="L114" i="11" s="1"/>
  <c r="K111" i="11" l="1"/>
  <c r="Q107" i="11"/>
  <c r="K107" i="11"/>
  <c r="K108" i="11" l="1"/>
  <c r="J107" i="11"/>
  <c r="J113" i="11" s="1"/>
  <c r="J114" i="11" s="1"/>
  <c r="P107" i="11"/>
  <c r="O107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J26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K118" i="11" l="1"/>
  <c r="K104" i="11"/>
  <c r="K102" i="11" s="1"/>
  <c r="K114" i="11" s="1"/>
  <c r="K4" i="11"/>
  <c r="K3" i="11" s="1"/>
  <c r="P134" i="11" l="1"/>
  <c r="P160" i="11" s="1"/>
  <c r="K124" i="11"/>
  <c r="J4" i="11"/>
  <c r="K147" i="11"/>
  <c r="K134" i="11"/>
  <c r="K160" i="11" s="1"/>
  <c r="K135" i="11"/>
  <c r="K133" i="11"/>
  <c r="K122" i="11"/>
  <c r="K121" i="11" s="1"/>
  <c r="K117" i="11" s="1"/>
  <c r="K39" i="11"/>
  <c r="K37" i="11" s="1"/>
  <c r="K34" i="11"/>
  <c r="K35" i="11" s="1"/>
  <c r="Q161" i="11"/>
  <c r="P161" i="11"/>
  <c r="N161" i="11"/>
  <c r="L161" i="11"/>
  <c r="J162" i="11"/>
  <c r="L134" i="11"/>
  <c r="L160" i="11" s="1"/>
  <c r="Q147" i="11"/>
  <c r="P147" i="11"/>
  <c r="Q134" i="11"/>
  <c r="Q160" i="11" s="1"/>
  <c r="N134" i="11"/>
  <c r="Q133" i="11"/>
  <c r="P133" i="11"/>
  <c r="L133" i="11"/>
  <c r="M158" i="11"/>
  <c r="M156" i="11"/>
  <c r="M155" i="11"/>
  <c r="M154" i="11"/>
  <c r="M153" i="11"/>
  <c r="M152" i="11"/>
  <c r="M149" i="11"/>
  <c r="M146" i="11"/>
  <c r="M144" i="11"/>
  <c r="M143" i="11"/>
  <c r="M142" i="11"/>
  <c r="M140" i="11"/>
  <c r="M139" i="11"/>
  <c r="M138" i="11"/>
  <c r="M136" i="11"/>
  <c r="M40" i="11"/>
  <c r="M123" i="11"/>
  <c r="M112" i="11"/>
  <c r="M111" i="11" s="1"/>
  <c r="M108" i="11" s="1"/>
  <c r="M107" i="11" s="1"/>
  <c r="M105" i="11"/>
  <c r="Q122" i="11"/>
  <c r="Q121" i="11" s="1"/>
  <c r="P122" i="11"/>
  <c r="P121" i="11" s="1"/>
  <c r="N122" i="11"/>
  <c r="N121" i="11" s="1"/>
  <c r="L122" i="11"/>
  <c r="L121" i="11" s="1"/>
  <c r="J122" i="11"/>
  <c r="J121" i="11" s="1"/>
  <c r="J117" i="11" s="1"/>
  <c r="J125" i="11" s="1"/>
  <c r="J128" i="11" s="1"/>
  <c r="P118" i="11"/>
  <c r="N118" i="11"/>
  <c r="O118" i="11" s="1"/>
  <c r="L124" i="11"/>
  <c r="Q104" i="11"/>
  <c r="P104" i="11"/>
  <c r="N104" i="11"/>
  <c r="Q4" i="11"/>
  <c r="P4" i="11"/>
  <c r="N4" i="11"/>
  <c r="M137" i="11"/>
  <c r="M145" i="11"/>
  <c r="M150" i="11"/>
  <c r="M151" i="11"/>
  <c r="L4" i="11"/>
  <c r="K161" i="11" l="1"/>
  <c r="O161" i="11" s="1"/>
  <c r="O135" i="11"/>
  <c r="M100" i="11"/>
  <c r="M99" i="11" s="1"/>
  <c r="O4" i="11"/>
  <c r="O134" i="11"/>
  <c r="N160" i="11"/>
  <c r="O160" i="11" s="1"/>
  <c r="K94" i="11"/>
  <c r="O43" i="11" s="1"/>
  <c r="O133" i="11"/>
  <c r="N103" i="11"/>
  <c r="O103" i="11" s="1"/>
  <c r="O104" i="11"/>
  <c r="N117" i="11"/>
  <c r="O117" i="11" s="1"/>
  <c r="O121" i="11"/>
  <c r="M147" i="11"/>
  <c r="P124" i="11"/>
  <c r="P116" i="11"/>
  <c r="P117" i="11"/>
  <c r="P125" i="11" s="1"/>
  <c r="P128" i="11" s="1"/>
  <c r="Q117" i="11"/>
  <c r="Q125" i="11" s="1"/>
  <c r="L117" i="11"/>
  <c r="L125" i="11" s="1"/>
  <c r="N124" i="11"/>
  <c r="N116" i="11"/>
  <c r="M121" i="11"/>
  <c r="M135" i="11"/>
  <c r="M161" i="11" s="1"/>
  <c r="J124" i="11"/>
  <c r="O122" i="11"/>
  <c r="K125" i="11"/>
  <c r="M39" i="11"/>
  <c r="M37" i="11" s="1"/>
  <c r="P102" i="11"/>
  <c r="P103" i="11"/>
  <c r="Q102" i="11"/>
  <c r="Q103" i="11"/>
  <c r="K159" i="11"/>
  <c r="K162" i="11" s="1"/>
  <c r="K116" i="11"/>
  <c r="M104" i="11"/>
  <c r="Q159" i="11"/>
  <c r="Q162" i="11" s="1"/>
  <c r="Q3" i="11"/>
  <c r="Q34" i="11" s="1"/>
  <c r="M122" i="11"/>
  <c r="P3" i="11"/>
  <c r="P34" i="11" s="1"/>
  <c r="P35" i="11" s="1"/>
  <c r="L159" i="11"/>
  <c r="L162" i="11" s="1"/>
  <c r="N159" i="11"/>
  <c r="M134" i="11"/>
  <c r="M160" i="11" s="1"/>
  <c r="M133" i="11"/>
  <c r="P159" i="11"/>
  <c r="P162" i="11" s="1"/>
  <c r="N3" i="11"/>
  <c r="J3" i="11"/>
  <c r="J34" i="11" s="1"/>
  <c r="L3" i="11"/>
  <c r="L34" i="11" s="1"/>
  <c r="L127" i="11" s="1"/>
  <c r="N102" i="11"/>
  <c r="O102" i="11" s="1"/>
  <c r="M118" i="11"/>
  <c r="M116" i="11" s="1"/>
  <c r="O94" i="11" l="1"/>
  <c r="K95" i="11"/>
  <c r="K127" i="11"/>
  <c r="K97" i="11"/>
  <c r="O97" i="11" s="1"/>
  <c r="O116" i="11"/>
  <c r="O159" i="11"/>
  <c r="O124" i="11"/>
  <c r="J35" i="11"/>
  <c r="N34" i="11"/>
  <c r="N35" i="11" s="1"/>
  <c r="O3" i="11"/>
  <c r="P126" i="11"/>
  <c r="L128" i="11"/>
  <c r="L131" i="11" s="1"/>
  <c r="L163" i="11" s="1"/>
  <c r="L126" i="11"/>
  <c r="Q126" i="11"/>
  <c r="Q128" i="11"/>
  <c r="Q35" i="11"/>
  <c r="P113" i="11"/>
  <c r="P114" i="11" s="1"/>
  <c r="M117" i="11"/>
  <c r="M125" i="11" s="1"/>
  <c r="M128" i="11" s="1"/>
  <c r="K126" i="11"/>
  <c r="K128" i="11"/>
  <c r="J127" i="11"/>
  <c r="J131" i="11" s="1"/>
  <c r="N113" i="11"/>
  <c r="Q113" i="11"/>
  <c r="N125" i="11"/>
  <c r="O125" i="11" s="1"/>
  <c r="J126" i="11"/>
  <c r="M94" i="11"/>
  <c r="M95" i="11" s="1"/>
  <c r="M129" i="11" s="1"/>
  <c r="L35" i="11"/>
  <c r="M102" i="11"/>
  <c r="M113" i="11" s="1"/>
  <c r="M103" i="11"/>
  <c r="N162" i="11"/>
  <c r="M159" i="11"/>
  <c r="M162" i="11" s="1"/>
  <c r="M3" i="11"/>
  <c r="M34" i="11" s="1"/>
  <c r="M35" i="11" s="1"/>
  <c r="M124" i="11"/>
  <c r="O162" i="11" l="1"/>
  <c r="O34" i="11"/>
  <c r="O35" i="11" s="1"/>
  <c r="K129" i="11"/>
  <c r="O129" i="11" s="1"/>
  <c r="O95" i="11"/>
  <c r="K131" i="11"/>
  <c r="K163" i="11" s="1"/>
  <c r="Q114" i="11"/>
  <c r="Q127" i="11"/>
  <c r="Q131" i="11" s="1"/>
  <c r="Q163" i="11" s="1"/>
  <c r="N114" i="11"/>
  <c r="N127" i="11"/>
  <c r="P127" i="11"/>
  <c r="P131" i="11" s="1"/>
  <c r="P163" i="11" s="1"/>
  <c r="M114" i="11"/>
  <c r="M126" i="11"/>
  <c r="M97" i="11"/>
  <c r="N126" i="11"/>
  <c r="O126" i="11" s="1"/>
  <c r="N128" i="11"/>
  <c r="O128" i="11" s="1"/>
  <c r="J163" i="11"/>
  <c r="O113" i="11"/>
  <c r="O127" i="11" l="1"/>
  <c r="N131" i="11"/>
  <c r="M127" i="11"/>
  <c r="M131" i="11" s="1"/>
  <c r="M163" i="11" s="1"/>
  <c r="O114" i="11"/>
  <c r="O131" i="11" l="1"/>
  <c r="N163" i="11"/>
  <c r="N164" i="11" l="1"/>
</calcChain>
</file>

<file path=xl/sharedStrings.xml><?xml version="1.0" encoding="utf-8"?>
<sst xmlns="http://schemas.openxmlformats.org/spreadsheetml/2006/main" count="1101" uniqueCount="195">
  <si>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</si>
  <si>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</si>
  <si>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</si>
  <si>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</si>
  <si>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</si>
  <si>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</si>
  <si>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</si>
  <si>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</si>
  <si>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</si>
  <si>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</si>
  <si>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</si>
  <si>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</si>
  <si>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</si>
  <si>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</si>
  <si>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</si>
  <si>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</si>
  <si>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</si>
  <si>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</si>
  <si>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</si>
  <si>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</si>
  <si>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</si>
  <si>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</si>
  <si>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</si>
  <si>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</si>
  <si>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</si>
  <si>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</si>
  <si>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</si>
  <si>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</si>
  <si>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</si>
  <si>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</si>
  <si>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</si>
  <si>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</si>
  <si>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</si>
  <si>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</si>
  <si>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</si>
  <si>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</si>
  <si>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</si>
  <si>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</si>
  <si>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</si>
  <si>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</si>
  <si>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</si>
  <si>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</si>
  <si>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</si>
  <si>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</si>
  <si>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</si>
  <si>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</si>
  <si>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</si>
  <si>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</si>
  <si>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</si>
  <si>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</si>
  <si>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</si>
  <si>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</si>
  <si>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</si>
  <si>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</si>
  <si>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</si>
  <si>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</si>
  <si>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</si>
  <si>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</si>
  <si>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</si>
  <si>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</si>
  <si>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</si>
  <si>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</si>
  <si>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</si>
  <si>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</si>
  <si>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</si>
  <si>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</si>
  <si>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</si>
  <si>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</si>
  <si>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</si>
  <si>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</si>
  <si>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</si>
  <si>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</si>
  <si>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</si>
  <si>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</si>
  <si>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</si>
  <si>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</si>
  <si>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</si>
  <si>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</si>
  <si>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</si>
  <si>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</si>
  <si>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</si>
  <si>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</si>
  <si>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</si>
  <si>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</si>
  <si>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</si>
  <si>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</si>
  <si>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</si>
  <si>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</si>
  <si>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</si>
  <si>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</si>
  <si>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</si>
  <si>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</si>
  <si>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</si>
  <si>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</si>
  <si>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</si>
  <si>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</si>
  <si>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</si>
  <si>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</si>
  <si>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</si>
  <si>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</si>
  <si>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</si>
  <si>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</si>
  <si>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</si>
  <si>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</si>
  <si>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</si>
  <si>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</si>
  <si>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</si>
  <si>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</si>
  <si>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</si>
  <si>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</si>
  <si>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</si>
  <si>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</si>
  <si>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</si>
  <si>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</si>
  <si>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</si>
  <si>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</si>
  <si>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</si>
  <si>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</si>
  <si>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</si>
  <si>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</si>
  <si>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</si>
  <si>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</si>
  <si>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</si>
  <si>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</si>
  <si>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</si>
  <si>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</si>
  <si>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</si>
  <si>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</si>
  <si>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</si>
  <si>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</si>
  <si>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</si>
  <si>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</si>
  <si>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</si>
  <si>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</si>
  <si>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</si>
  <si>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</si>
  <si>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</si>
  <si>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</si>
  <si>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</si>
  <si>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</si>
  <si>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</si>
  <si>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</si>
  <si>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</si>
  <si>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</si>
  <si>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</si>
  <si>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</si>
  <si>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</si>
  <si>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</si>
  <si>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</si>
  <si>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</si>
  <si>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</si>
  <si>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</si>
  <si>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</si>
  <si>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</si>
  <si>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</si>
  <si>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</si>
  <si>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</si>
  <si>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</si>
  <si>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</si>
  <si>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</si>
  <si>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</si>
  <si>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</si>
  <si>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</si>
  <si>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</si>
  <si>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</si>
  <si>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</si>
  <si>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</si>
  <si>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</si>
  <si>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</si>
  <si>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</si>
  <si>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</si>
  <si>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</si>
  <si>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</si>
  <si>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</si>
  <si>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</si>
  <si>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</si>
  <si>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</si>
  <si>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</si>
  <si>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</si>
  <si>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</si>
  <si>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</si>
  <si>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</si>
  <si>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</si>
  <si>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</si>
  <si>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</si>
  <si>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</si>
  <si>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</si>
  <si>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</si>
  <si>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</si>
  <si>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</si>
  <si>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</si>
  <si>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APARATOS MÉDICOS, INSTRUMENTOS ÓPTICOS Y DE PRECISIÓN, RELOJES</t>
  </si>
  <si>
    <t>HILADOS E HILOS; TEJIDOS DE FIBRAS TEXTILES INCLUSO AFELPADOS</t>
  </si>
  <si>
    <t>Fecha:Octubre 04-2021</t>
  </si>
  <si>
    <t xml:space="preserve">Reviso: Rigoberto Romero Morales- Coordinador Grupo Nacional de Gestión Presupuestal(E)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</si>
</sst>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43" fontId="14" fillId="3" borderId="1" xfId="1" applyFont="1" applyFill="1" applyBorder="1" applyAlignment="1">
      <alignment horizontal="right" vertical="center" wrapText="1" readingOrder="1"/>
    </xf>
    <xf numFmtId="43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43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43" fontId="14" fillId="3" borderId="6" xfId="1" applyFont="1" applyFill="1" applyBorder="1" applyAlignment="1">
      <alignment horizontal="right" vertical="center" wrapText="1" readingOrder="1"/>
    </xf>
    <xf numFmtId="43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43" fontId="16" fillId="5" borderId="1" xfId="1" applyFont="1" applyFill="1" applyBorder="1" applyAlignment="1">
      <alignment horizontal="right" vertical="center" wrapText="1" readingOrder="1"/>
    </xf>
    <xf numFmtId="43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43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43" fontId="7" fillId="0" borderId="0" xfId="1" applyFont="1" applyAlignment="1">
      <alignment horizontal="center" vertical="top"/>
    </xf>
    <xf numFmtId="43" fontId="7" fillId="0" borderId="0" xfId="1" applyFont="1" applyAlignment="1">
      <alignment vertical="top" wrapText="1"/>
    </xf>
    <xf numFmtId="43" fontId="7" fillId="0" borderId="0" xfId="1" applyFont="1" applyAlignment="1">
      <alignment vertical="top"/>
    </xf>
    <xf numFmtId="43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43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43" fontId="1" fillId="5" borderId="0" xfId="1" applyFont="1" applyFill="1" applyBorder="1"/>
    <xf numFmtId="43" fontId="20" fillId="5" borderId="0" xfId="1" applyFont="1" applyFill="1" applyAlignment="1">
      <alignment vertical="top"/>
    </xf>
    <xf numFmtId="43" fontId="7" fillId="5" borderId="0" xfId="1" applyFont="1" applyFill="1" applyAlignment="1">
      <alignment vertical="top"/>
    </xf>
    <xf numFmtId="43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43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43" fontId="18" fillId="5" borderId="9" xfId="1" applyFont="1" applyFill="1" applyBorder="1" applyAlignment="1">
      <alignment horizontal="right" vertical="center" wrapText="1" readingOrder="1"/>
    </xf>
    <xf numFmtId="43" fontId="18" fillId="5" borderId="10" xfId="1" applyFont="1" applyFill="1" applyBorder="1" applyAlignment="1">
      <alignment horizontal="right" vertical="center" wrapText="1" readingOrder="1"/>
    </xf>
    <xf numFmtId="43" fontId="8" fillId="3" borderId="2" xfId="1" applyFont="1" applyFill="1" applyBorder="1" applyAlignment="1">
      <alignment horizontal="right" vertical="center" wrapText="1" readingOrder="1"/>
    </xf>
    <xf numFmtId="43" fontId="10" fillId="4" borderId="11" xfId="1" applyFont="1" applyFill="1" applyBorder="1" applyAlignment="1">
      <alignment horizontal="right" vertical="center" wrapText="1" readingOrder="1"/>
    </xf>
    <xf numFmtId="43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43" fontId="9" fillId="0" borderId="1" xfId="1" applyFont="1" applyFill="1" applyBorder="1" applyAlignment="1">
      <alignment horizontal="right" vertical="center" wrapText="1" readingOrder="1"/>
    </xf>
    <xf numFmtId="43" fontId="7" fillId="5" borderId="0" xfId="0" applyNumberFormat="1" applyFont="1" applyFill="1" applyAlignment="1">
      <alignment vertical="top"/>
    </xf>
    <xf numFmtId="43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43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43" fontId="9" fillId="5" borderId="6" xfId="1" applyFont="1" applyFill="1" applyBorder="1" applyAlignment="1">
      <alignment horizontal="right" vertical="center" wrapText="1" readingOrder="1"/>
    </xf>
    <xf numFmtId="43" fontId="14" fillId="4" borderId="6" xfId="1" applyFont="1" applyFill="1" applyBorder="1" applyAlignment="1">
      <alignment horizontal="right" vertical="center" wrapText="1" readingOrder="1"/>
    </xf>
    <xf numFmtId="43" fontId="10" fillId="4" borderId="7" xfId="1" applyFont="1" applyFill="1" applyBorder="1" applyAlignment="1">
      <alignment horizontal="right" vertical="center" wrapText="1" readingOrder="1"/>
    </xf>
    <xf numFmtId="43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43" fontId="16" fillId="0" borderId="1" xfId="1" applyFont="1" applyFill="1" applyBorder="1" applyAlignment="1">
      <alignment horizontal="right" vertical="center" wrapText="1" readingOrder="1"/>
    </xf>
    <xf numFmtId="43" fontId="16" fillId="0" borderId="6" xfId="1" applyFont="1" applyFill="1" applyBorder="1" applyAlignment="1">
      <alignment horizontal="right" vertical="center" wrapText="1" readingOrder="1"/>
    </xf>
    <xf numFmtId="43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43" fontId="8" fillId="3" borderId="1" xfId="1" applyFont="1" applyFill="1" applyBorder="1" applyAlignment="1">
      <alignment horizontal="right" vertical="center" wrapText="1" readingOrder="1"/>
    </xf>
    <xf numFmtId="43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164" fontId="7" fillId="0" borderId="0" xfId="0" applyNumberFormat="1" applyFont="1" applyAlignment="1">
      <alignment vertical="top"/>
    </xf>
    <xf numFmtId="164" fontId="7" fillId="5" borderId="0" xfId="0" applyNumberFormat="1" applyFont="1" applyFill="1" applyAlignment="1">
      <alignment vertical="top"/>
    </xf>
    <xf numFmtId="43" fontId="8" fillId="0" borderId="6" xfId="1" applyFont="1" applyFill="1" applyBorder="1" applyAlignment="1">
      <alignment horizontal="right" vertical="center" wrapText="1" readingOrder="1"/>
    </xf>
    <xf numFmtId="10" fontId="18" fillId="5" borderId="26" xfId="4" applyNumberFormat="1" applyFont="1" applyFill="1" applyBorder="1" applyAlignment="1">
      <alignment horizontal="right" vertical="center" wrapText="1" readingOrder="1"/>
    </xf>
    <xf numFmtId="43" fontId="10" fillId="0" borderId="0" xfId="1" applyFont="1" applyFill="1" applyBorder="1" applyAlignment="1">
      <alignment horizontal="right" vertical="center" wrapText="1" readingOrder="1"/>
    </xf>
    <xf numFmtId="43" fontId="10" fillId="4" borderId="12" xfId="1" applyFont="1" applyFill="1" applyBorder="1" applyAlignment="1">
      <alignment horizontal="right" vertical="center" wrapText="1" readingOrder="1"/>
    </xf>
    <xf numFmtId="43" fontId="25" fillId="0" borderId="1" xfId="1" applyNumberFormat="1" applyFont="1" applyFill="1" applyBorder="1" applyAlignment="1">
      <alignment horizontal="right" vertical="center" wrapText="1" readingOrder="1"/>
    </xf>
    <xf numFmtId="43" fontId="25" fillId="5" borderId="1" xfId="1" applyFont="1" applyFill="1" applyBorder="1" applyAlignment="1">
      <alignment horizontal="right" vertical="center" wrapText="1" readingOrder="1"/>
    </xf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22" fillId="4" borderId="23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14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CRETO%2030%20DE%20SEPTIEMBRE%202021%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X39">
            <v>160120248872.87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showGridLines="0" tabSelected="1" topLeftCell="A153" zoomScale="172" zoomScaleNormal="172" workbookViewId="0">
      <selection activeCell="O162" sqref="O162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0" t="s">
        <v>25</v>
      </c>
      <c r="B1" s="101"/>
      <c r="C1" s="101"/>
      <c r="D1" s="101"/>
      <c r="E1" s="101"/>
      <c r="F1" s="102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3" t="s">
        <v>28</v>
      </c>
    </row>
    <row r="2" spans="1:17" s="8" customFormat="1" ht="14.25" customHeight="1" thickTop="1" thickBot="1" x14ac:dyDescent="0.3">
      <c r="A2" s="97" t="s">
        <v>100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182967700000</v>
      </c>
      <c r="K3" s="56">
        <f>K4+K18+K26</f>
        <v>0</v>
      </c>
      <c r="L3" s="56">
        <f>L4+L18+L26</f>
        <v>118063033934</v>
      </c>
      <c r="M3" s="56">
        <f>M4+M18+M26</f>
        <v>64904666066</v>
      </c>
      <c r="N3" s="56">
        <f>N4+N18+N26</f>
        <v>118054107984</v>
      </c>
      <c r="O3" s="92">
        <f>IF(N3&gt;1,N3/(J3-K3),0)</f>
        <v>0.64521829800560426</v>
      </c>
      <c r="P3" s="56">
        <f>P4+P18+P26</f>
        <v>117409275404</v>
      </c>
      <c r="Q3" s="57">
        <f>Q4+Q18+Q26</f>
        <v>117363304976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39">
        <f>SUM(J5:J17)</f>
        <v>124483900000</v>
      </c>
      <c r="K4" s="39">
        <f>SUM(K5:K17)</f>
        <v>0</v>
      </c>
      <c r="L4" s="39">
        <f>SUM(L5:L17)</f>
        <v>81304812999</v>
      </c>
      <c r="M4" s="28">
        <f>SUM(M5:M17)</f>
        <v>43179087001</v>
      </c>
      <c r="N4" s="39">
        <f>SUM(N5:N17)</f>
        <v>81298523328</v>
      </c>
      <c r="O4" s="41">
        <f>IF(N4&gt;1,N4/(J4-K4),0)</f>
        <v>0.65308464249593723</v>
      </c>
      <c r="P4" s="28">
        <f>SUM(P5:P17)</f>
        <v>81298523328</v>
      </c>
      <c r="Q4" s="51">
        <f>SUM(Q5:Q17)</f>
        <v>81293999254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88851741493</v>
      </c>
      <c r="K5" s="22">
        <v>0</v>
      </c>
      <c r="L5" s="22">
        <v>64701466376</v>
      </c>
      <c r="M5" s="22">
        <f t="shared" ref="M5:M17" si="0">+J5-L5-K5</f>
        <v>24150275117</v>
      </c>
      <c r="N5" s="22">
        <v>64701466376</v>
      </c>
      <c r="O5" s="40">
        <f>IF(N5&gt;1,N5/(J5-K5),0)</f>
        <v>0.72819581573533221</v>
      </c>
      <c r="P5" s="22">
        <v>64701466376</v>
      </c>
      <c r="Q5" s="23">
        <v>64701466376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2178214771</v>
      </c>
      <c r="K6" s="22">
        <v>0</v>
      </c>
      <c r="L6" s="22">
        <v>1489134684</v>
      </c>
      <c r="M6" s="22">
        <f t="shared" si="0"/>
        <v>689080087</v>
      </c>
      <c r="N6" s="22">
        <v>1489134684</v>
      </c>
      <c r="O6" s="40">
        <f t="shared" ref="O6:O17" si="1">IF(N6&gt;1,N6/(J6-K6),0)</f>
        <v>0.68364915334604537</v>
      </c>
      <c r="P6" s="22">
        <v>1489134684</v>
      </c>
      <c r="Q6" s="23">
        <v>1489134684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1193490496</v>
      </c>
      <c r="K7" s="22">
        <v>0</v>
      </c>
      <c r="L7" s="22">
        <v>818849205</v>
      </c>
      <c r="M7" s="22">
        <f t="shared" si="0"/>
        <v>374641291</v>
      </c>
      <c r="N7" s="22">
        <v>818849205</v>
      </c>
      <c r="O7" s="40">
        <f t="shared" si="1"/>
        <v>0.68609612539386322</v>
      </c>
      <c r="P7" s="22">
        <v>818849205</v>
      </c>
      <c r="Q7" s="23">
        <v>818849205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231399364</v>
      </c>
      <c r="K8" s="22">
        <v>0</v>
      </c>
      <c r="L8" s="22">
        <v>156001673</v>
      </c>
      <c r="M8" s="22">
        <f t="shared" si="0"/>
        <v>75397691</v>
      </c>
      <c r="N8" s="22">
        <v>156001673</v>
      </c>
      <c r="O8" s="40">
        <f t="shared" si="1"/>
        <v>0.67416638621357661</v>
      </c>
      <c r="P8" s="22">
        <v>156001673</v>
      </c>
      <c r="Q8" s="23">
        <v>156001673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369162390</v>
      </c>
      <c r="K9" s="22">
        <v>0</v>
      </c>
      <c r="L9" s="22">
        <v>248162008</v>
      </c>
      <c r="M9" s="22">
        <f t="shared" si="0"/>
        <v>121000382</v>
      </c>
      <c r="N9" s="22">
        <v>248162008</v>
      </c>
      <c r="O9" s="40">
        <f t="shared" si="1"/>
        <v>0.67222993111513873</v>
      </c>
      <c r="P9" s="22">
        <v>248162008</v>
      </c>
      <c r="Q9" s="23">
        <v>248162008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4301318674</v>
      </c>
      <c r="K10" s="22">
        <v>0</v>
      </c>
      <c r="L10" s="22">
        <v>4194808818</v>
      </c>
      <c r="M10" s="22">
        <f t="shared" si="0"/>
        <v>106509856</v>
      </c>
      <c r="N10" s="22">
        <v>4193044483</v>
      </c>
      <c r="O10" s="40">
        <f t="shared" si="1"/>
        <v>0.97482767513728275</v>
      </c>
      <c r="P10" s="22">
        <v>4193044483</v>
      </c>
      <c r="Q10" s="23">
        <v>4191924749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3041595133</v>
      </c>
      <c r="K11" s="22">
        <v>0</v>
      </c>
      <c r="L11" s="22">
        <v>2420732110</v>
      </c>
      <c r="M11" s="22">
        <f t="shared" si="0"/>
        <v>620863023</v>
      </c>
      <c r="N11" s="22">
        <v>2420142108</v>
      </c>
      <c r="O11" s="40">
        <f t="shared" si="1"/>
        <v>0.79568187157537773</v>
      </c>
      <c r="P11" s="22">
        <v>2420142108</v>
      </c>
      <c r="Q11" s="23">
        <v>2419782985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452921795</v>
      </c>
      <c r="K12" s="22">
        <v>0</v>
      </c>
      <c r="L12" s="22">
        <v>359938996</v>
      </c>
      <c r="M12" s="22">
        <f t="shared" si="0"/>
        <v>92982799</v>
      </c>
      <c r="N12" s="22">
        <v>359938996</v>
      </c>
      <c r="O12" s="40">
        <f t="shared" si="1"/>
        <v>0.79470451626201821</v>
      </c>
      <c r="P12" s="22">
        <v>359938996</v>
      </c>
      <c r="Q12" s="23">
        <v>359938996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10162409556</v>
      </c>
      <c r="K13" s="22">
        <v>0</v>
      </c>
      <c r="L13" s="22">
        <v>85274407</v>
      </c>
      <c r="M13" s="22">
        <f t="shared" si="0"/>
        <v>10077135149</v>
      </c>
      <c r="N13" s="22">
        <v>83747042</v>
      </c>
      <c r="O13" s="40">
        <f t="shared" si="1"/>
        <v>8.2408646825845363E-3</v>
      </c>
      <c r="P13" s="22">
        <v>83747042</v>
      </c>
      <c r="Q13" s="23">
        <v>82762899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5085112094</v>
      </c>
      <c r="K14" s="22">
        <v>0</v>
      </c>
      <c r="L14" s="22">
        <v>2656026493</v>
      </c>
      <c r="M14" s="22">
        <f t="shared" si="0"/>
        <v>2429085601</v>
      </c>
      <c r="N14" s="22">
        <v>2655304244</v>
      </c>
      <c r="O14" s="40">
        <f t="shared" si="1"/>
        <v>0.52217221467606056</v>
      </c>
      <c r="P14" s="22">
        <v>2655304244</v>
      </c>
      <c r="Q14" s="72">
        <v>2654269235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44251919</v>
      </c>
      <c r="K15" s="22">
        <v>0</v>
      </c>
      <c r="L15" s="22">
        <v>29373871</v>
      </c>
      <c r="M15" s="22">
        <f t="shared" si="0"/>
        <v>14878048</v>
      </c>
      <c r="N15" s="22">
        <v>29373871</v>
      </c>
      <c r="O15" s="40">
        <f t="shared" si="1"/>
        <v>0.66378750715872914</v>
      </c>
      <c r="P15" s="22">
        <v>29373871</v>
      </c>
      <c r="Q15" s="72">
        <v>29373871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39738673</v>
      </c>
      <c r="K16" s="44">
        <v>0</v>
      </c>
      <c r="L16" s="22">
        <v>22540238</v>
      </c>
      <c r="M16" s="22">
        <f t="shared" si="0"/>
        <v>17198435</v>
      </c>
      <c r="N16" s="22">
        <v>22540238</v>
      </c>
      <c r="O16" s="40">
        <f t="shared" si="1"/>
        <v>0.56721164292526827</v>
      </c>
      <c r="P16" s="22">
        <v>22540238</v>
      </c>
      <c r="Q16" s="72">
        <v>22540238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8532543642</v>
      </c>
      <c r="K17" s="22">
        <v>0</v>
      </c>
      <c r="L17" s="22">
        <v>4122504120</v>
      </c>
      <c r="M17" s="22">
        <f t="shared" si="0"/>
        <v>4410039522</v>
      </c>
      <c r="N17" s="22">
        <v>4120818400</v>
      </c>
      <c r="O17" s="40">
        <f t="shared" si="1"/>
        <v>0.48295309967311151</v>
      </c>
      <c r="P17" s="44">
        <v>4120818400</v>
      </c>
      <c r="Q17" s="72">
        <v>4119792335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28">
        <f>SUM(J19:J25)</f>
        <v>48466400000</v>
      </c>
      <c r="K18" s="28">
        <f>SUM(K19:K33)</f>
        <v>0</v>
      </c>
      <c r="L18" s="28">
        <f>SUM(L19:L25)</f>
        <v>30949582568</v>
      </c>
      <c r="M18" s="28">
        <f>SUM(M19:M25)</f>
        <v>17516817432</v>
      </c>
      <c r="N18" s="28">
        <f>SUM(N19:N25)</f>
        <v>30948239168</v>
      </c>
      <c r="O18" s="41">
        <f t="shared" ref="O18:O22" si="2">IF(N18&gt;1,N18/(J18-K18),0)</f>
        <v>0.63855040126768237</v>
      </c>
      <c r="P18" s="28">
        <f>SUM(P19:P25)</f>
        <v>30303406588</v>
      </c>
      <c r="Q18" s="36">
        <f>SUM(Q19:Q25)</f>
        <v>30263813200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13663890226</v>
      </c>
      <c r="K19" s="44">
        <v>0</v>
      </c>
      <c r="L19" s="22">
        <v>9622011900</v>
      </c>
      <c r="M19" s="22">
        <f t="shared" ref="M19:M25" si="3">+J19-L19-K19</f>
        <v>4041878326</v>
      </c>
      <c r="N19" s="22">
        <v>9621594300</v>
      </c>
      <c r="O19" s="40">
        <f t="shared" si="2"/>
        <v>0.70416214861648874</v>
      </c>
      <c r="P19" s="22">
        <v>9621594300</v>
      </c>
      <c r="Q19" s="72">
        <v>9621221000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9702269526</v>
      </c>
      <c r="K20" s="22">
        <v>0</v>
      </c>
      <c r="L20" s="22">
        <v>6783617300</v>
      </c>
      <c r="M20" s="22">
        <f t="shared" si="3"/>
        <v>2918652226</v>
      </c>
      <c r="N20" s="22">
        <v>6783321500</v>
      </c>
      <c r="O20" s="40">
        <f t="shared" si="2"/>
        <v>0.69914791398261555</v>
      </c>
      <c r="P20" s="22">
        <v>6783321500</v>
      </c>
      <c r="Q20" s="72">
        <v>6783057100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144</v>
      </c>
      <c r="H21" s="20" t="s">
        <v>6</v>
      </c>
      <c r="I21" s="21">
        <v>10</v>
      </c>
      <c r="J21" s="22">
        <v>11500083775</v>
      </c>
      <c r="K21" s="22">
        <v>0</v>
      </c>
      <c r="L21" s="22">
        <v>4420177888</v>
      </c>
      <c r="M21" s="22">
        <f t="shared" si="3"/>
        <v>7079905887</v>
      </c>
      <c r="N21" s="22">
        <v>4420177888</v>
      </c>
      <c r="O21" s="40">
        <f t="shared" si="2"/>
        <v>0.38436049462604893</v>
      </c>
      <c r="P21" s="22">
        <v>4420177888</v>
      </c>
      <c r="Q21" s="72">
        <v>4381783500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4997426026</v>
      </c>
      <c r="K22" s="22">
        <v>0</v>
      </c>
      <c r="L22" s="22">
        <v>3503383800</v>
      </c>
      <c r="M22" s="22">
        <f t="shared" si="3"/>
        <v>1494042226</v>
      </c>
      <c r="N22" s="22">
        <v>3503141500</v>
      </c>
      <c r="O22" s="40">
        <f t="shared" si="2"/>
        <v>0.70098916557729551</v>
      </c>
      <c r="P22" s="22">
        <v>3503141500</v>
      </c>
      <c r="Q22" s="72">
        <v>3502925700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2240872795</v>
      </c>
      <c r="K23" s="22">
        <v>0</v>
      </c>
      <c r="L23" s="22">
        <v>2240559480</v>
      </c>
      <c r="M23" s="22">
        <f t="shared" si="3"/>
        <v>313315</v>
      </c>
      <c r="N23" s="22">
        <v>2240474680</v>
      </c>
      <c r="O23" s="40">
        <f>IF(N23&gt;1,N23/(J23-K23),0)</f>
        <v>0.99982233931310682</v>
      </c>
      <c r="P23" s="22">
        <v>1595642100</v>
      </c>
      <c r="Q23" s="72">
        <v>1595566300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3786215726</v>
      </c>
      <c r="K24" s="22">
        <v>0</v>
      </c>
      <c r="L24" s="22">
        <v>2627699500</v>
      </c>
      <c r="M24" s="22">
        <f t="shared" si="3"/>
        <v>1158516226</v>
      </c>
      <c r="N24" s="22">
        <v>2627517800</v>
      </c>
      <c r="O24" s="40">
        <f t="shared" ref="O24:O30" si="4">IF(N24&gt;1,N24/(J24-K24),0)</f>
        <v>0.69396938530385255</v>
      </c>
      <c r="P24" s="22">
        <v>2627517800</v>
      </c>
      <c r="Q24" s="72">
        <v>2627356000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2575641926</v>
      </c>
      <c r="K25" s="22">
        <v>0</v>
      </c>
      <c r="L25" s="22">
        <v>1752132700</v>
      </c>
      <c r="M25" s="22">
        <f t="shared" si="3"/>
        <v>823509226</v>
      </c>
      <c r="N25" s="22">
        <v>1752011500</v>
      </c>
      <c r="O25" s="40">
        <f>IF(N25&gt;1,N25/(J25-K25),0)</f>
        <v>0.68022324155939373</v>
      </c>
      <c r="P25" s="22">
        <v>1752011500</v>
      </c>
      <c r="Q25" s="72">
        <v>1751903600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28">
        <f>SUM(J27:J33)</f>
        <v>10017400000</v>
      </c>
      <c r="K26" s="28">
        <v>0</v>
      </c>
      <c r="L26" s="28">
        <f>SUM(L27:L33)</f>
        <v>5808638367</v>
      </c>
      <c r="M26" s="28">
        <f>SUM(M27:M33)</f>
        <v>4208761633</v>
      </c>
      <c r="N26" s="28">
        <f>SUM(N27:N33)</f>
        <v>5807345488</v>
      </c>
      <c r="O26" s="41">
        <f t="shared" si="4"/>
        <v>0.57972582586299837</v>
      </c>
      <c r="P26" s="39">
        <f>SUM(P27:P33)</f>
        <v>5807345488</v>
      </c>
      <c r="Q26" s="36">
        <f>SUM(Q27:Q33)</f>
        <v>5805492522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7740384876</v>
      </c>
      <c r="K27" s="22">
        <v>0</v>
      </c>
      <c r="L27" s="22">
        <v>4248670189</v>
      </c>
      <c r="M27" s="22">
        <f t="shared" ref="M27:M33" si="5">+J27-L27-K27</f>
        <v>3491714687</v>
      </c>
      <c r="N27" s="22">
        <v>4248670189</v>
      </c>
      <c r="O27" s="40">
        <f>IF(N27&gt;1,N27/(J27-K27),0)</f>
        <v>0.54889650283069469</v>
      </c>
      <c r="P27" s="22">
        <v>4248670189</v>
      </c>
      <c r="Q27" s="72">
        <v>4248670189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196184951</v>
      </c>
      <c r="M28" s="22">
        <f t="shared" si="5"/>
        <v>87797120</v>
      </c>
      <c r="N28" s="22">
        <v>194981202</v>
      </c>
      <c r="O28" s="40">
        <f t="shared" si="4"/>
        <v>0.6865968732230282</v>
      </c>
      <c r="P28" s="22">
        <v>194981202</v>
      </c>
      <c r="Q28" s="72">
        <v>193256187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559203109</v>
      </c>
      <c r="K29" s="22">
        <v>0</v>
      </c>
      <c r="L29" s="22">
        <v>301963466</v>
      </c>
      <c r="M29" s="22">
        <f t="shared" si="5"/>
        <v>257239643</v>
      </c>
      <c r="N29" s="22">
        <v>301874336</v>
      </c>
      <c r="O29" s="40">
        <f>IF(N29&gt;1,N29/(J29-K29),0)</f>
        <v>0.53982950227124005</v>
      </c>
      <c r="P29" s="22">
        <v>301874336</v>
      </c>
      <c r="Q29" s="72">
        <v>301746385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303565248</v>
      </c>
      <c r="K30" s="22">
        <v>0</v>
      </c>
      <c r="L30" s="22">
        <v>225853385</v>
      </c>
      <c r="M30" s="22">
        <f t="shared" si="5"/>
        <v>77711863</v>
      </c>
      <c r="N30" s="22">
        <v>225853385</v>
      </c>
      <c r="O30" s="40">
        <f t="shared" si="4"/>
        <v>0.74400276872272286</v>
      </c>
      <c r="P30" s="22">
        <v>225853385</v>
      </c>
      <c r="Q30" s="72">
        <v>225853385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687038985</v>
      </c>
      <c r="M31" s="22">
        <f t="shared" si="5"/>
        <v>226294971</v>
      </c>
      <c r="N31" s="22">
        <v>687038985</v>
      </c>
      <c r="O31" s="40">
        <f>IF(N31&gt;1,N31/(J31-K31),0)</f>
        <v>0.75223195249296082</v>
      </c>
      <c r="P31" s="22">
        <v>687038985</v>
      </c>
      <c r="Q31" s="72">
        <v>687038985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31680936</v>
      </c>
      <c r="M32" s="22">
        <f t="shared" si="5"/>
        <v>20120624</v>
      </c>
      <c r="N32" s="22">
        <v>31680936</v>
      </c>
      <c r="O32" s="40">
        <f>IF(N32&gt;1,N32/(J32-K32),0)</f>
        <v>0.61158266276150752</v>
      </c>
      <c r="P32" s="22">
        <v>31680936</v>
      </c>
      <c r="Q32" s="72">
        <v>31680936</v>
      </c>
    </row>
    <row r="33" spans="1:17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117246455</v>
      </c>
      <c r="M33" s="22">
        <f t="shared" si="5"/>
        <v>47882725</v>
      </c>
      <c r="N33" s="22">
        <v>117246455</v>
      </c>
      <c r="O33" s="40">
        <f>IF(N33&gt;1,N33/(J33-K33),0)</f>
        <v>0.71002868784305717</v>
      </c>
      <c r="P33" s="22">
        <v>117246455</v>
      </c>
      <c r="Q33" s="72">
        <v>117246455</v>
      </c>
    </row>
    <row r="34" spans="1:17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182967700000</v>
      </c>
      <c r="K34" s="6">
        <f>K3</f>
        <v>0</v>
      </c>
      <c r="L34" s="6">
        <f>L3</f>
        <v>118063033934</v>
      </c>
      <c r="M34" s="6">
        <f>M3</f>
        <v>64904666066</v>
      </c>
      <c r="N34" s="6">
        <f>N3</f>
        <v>118054107984</v>
      </c>
      <c r="O34" s="42">
        <f>IF(N34&gt;1,N34/(J34-K34),0)</f>
        <v>0.64521829800560426</v>
      </c>
      <c r="P34" s="6">
        <f>P3</f>
        <v>117409275404</v>
      </c>
      <c r="Q34" s="15">
        <f>Q3</f>
        <v>117363304976</v>
      </c>
    </row>
    <row r="35" spans="1:17" ht="15" customHeight="1" thickBot="1" x14ac:dyDescent="0.3">
      <c r="A35" s="103" t="s">
        <v>27</v>
      </c>
      <c r="B35" s="104"/>
      <c r="C35" s="104"/>
      <c r="D35" s="104"/>
      <c r="E35" s="104"/>
      <c r="F35" s="104"/>
      <c r="G35" s="104"/>
      <c r="H35" s="104"/>
      <c r="I35" s="105"/>
      <c r="J35" s="7">
        <f>J34</f>
        <v>182967700000</v>
      </c>
      <c r="K35" s="7">
        <f>K34</f>
        <v>0</v>
      </c>
      <c r="L35" s="7">
        <f>L34</f>
        <v>118063033934</v>
      </c>
      <c r="M35" s="7">
        <f>SUM(M34:M34)</f>
        <v>64904666066</v>
      </c>
      <c r="N35" s="7">
        <f>N34</f>
        <v>118054107984</v>
      </c>
      <c r="O35" s="42">
        <f>O34</f>
        <v>0.64521829800560426</v>
      </c>
      <c r="P35" s="7">
        <f>P34</f>
        <v>117409275404</v>
      </c>
      <c r="Q35" s="16">
        <f>Q34</f>
        <v>117363304976</v>
      </c>
    </row>
    <row r="36" spans="1:17" ht="15.75" customHeight="1" thickBot="1" x14ac:dyDescent="0.3">
      <c r="A36" s="97" t="s">
        <v>138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9"/>
    </row>
    <row r="37" spans="1:17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J38+J39+J40+J41</f>
        <v>2150441163</v>
      </c>
      <c r="K37" s="96">
        <f>K38+K39+K40+K41</f>
        <v>0</v>
      </c>
      <c r="L37" s="39">
        <f>L38+L39+L40+L41</f>
        <v>145428971</v>
      </c>
      <c r="M37" s="28">
        <f>M38+M39+M40+M41</f>
        <v>2005012192</v>
      </c>
      <c r="N37" s="28">
        <f>N38+N39+N40+N41</f>
        <v>34463695</v>
      </c>
      <c r="O37" s="41">
        <f>IF(N37&gt;1,N37/(J37-K37),0)</f>
        <v>1.6026337103741534E-2</v>
      </c>
      <c r="P37" s="28">
        <f>P38+P39+P40+P41</f>
        <v>0</v>
      </c>
      <c r="Q37" s="36">
        <f>Q38+Q39+Q40+Q41</f>
        <v>0</v>
      </c>
    </row>
    <row r="38" spans="1:17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147</v>
      </c>
      <c r="H38" s="20" t="s">
        <v>6</v>
      </c>
      <c r="I38" s="21" t="s">
        <v>7</v>
      </c>
      <c r="J38" s="44">
        <v>785360579</v>
      </c>
      <c r="K38" s="22">
        <f>K40</f>
        <v>0</v>
      </c>
      <c r="L38" s="44">
        <v>123159571</v>
      </c>
      <c r="M38" s="22">
        <f>J38-K38-L38</f>
        <v>662201008</v>
      </c>
      <c r="N38" s="22">
        <v>21302295</v>
      </c>
      <c r="O38" s="40">
        <f>IF(N38&gt;1,N38/(J38-K38),0)</f>
        <v>2.7124222388554595E-2</v>
      </c>
      <c r="P38" s="22">
        <v>0</v>
      </c>
      <c r="Q38" s="23">
        <v>0</v>
      </c>
    </row>
    <row r="39" spans="1:17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148</v>
      </c>
      <c r="H39" s="20" t="s">
        <v>6</v>
      </c>
      <c r="I39" s="21" t="s">
        <v>7</v>
      </c>
      <c r="J39" s="63">
        <v>1331124584</v>
      </c>
      <c r="K39" s="28">
        <f>K42</f>
        <v>0</v>
      </c>
      <c r="L39" s="63">
        <v>9108000</v>
      </c>
      <c r="M39" s="44">
        <f>J39-K39-L39</f>
        <v>1322016584</v>
      </c>
      <c r="N39" s="44">
        <v>0</v>
      </c>
      <c r="O39" s="40">
        <f t="shared" ref="O39:O40" si="6">IF(N39&gt;1,N39/(J39-K39),0)</f>
        <v>0</v>
      </c>
      <c r="P39" s="22">
        <v>0</v>
      </c>
      <c r="Q39" s="72">
        <v>0</v>
      </c>
    </row>
    <row r="40" spans="1:17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20" t="s">
        <v>49</v>
      </c>
      <c r="G40" s="37" t="s">
        <v>150</v>
      </c>
      <c r="H40" s="20" t="s">
        <v>6</v>
      </c>
      <c r="I40" s="21" t="s">
        <v>7</v>
      </c>
      <c r="J40" s="63">
        <v>10000000</v>
      </c>
      <c r="K40" s="63">
        <v>0</v>
      </c>
      <c r="L40" s="63">
        <v>0</v>
      </c>
      <c r="M40" s="22">
        <f>+J40-L40-K40</f>
        <v>10000000</v>
      </c>
      <c r="N40" s="22">
        <v>0</v>
      </c>
      <c r="O40" s="40">
        <f t="shared" si="6"/>
        <v>0</v>
      </c>
      <c r="P40" s="22">
        <v>0</v>
      </c>
      <c r="Q40" s="23">
        <v>0</v>
      </c>
    </row>
    <row r="41" spans="1:17" s="19" customFormat="1" ht="15" customHeight="1" x14ac:dyDescent="0.25">
      <c r="A41" s="38" t="s">
        <v>4</v>
      </c>
      <c r="B41" s="20" t="s">
        <v>55</v>
      </c>
      <c r="C41" s="20" t="s">
        <v>39</v>
      </c>
      <c r="D41" s="20" t="s">
        <v>39</v>
      </c>
      <c r="E41" s="20" t="s">
        <v>45</v>
      </c>
      <c r="F41" s="88" t="s">
        <v>50</v>
      </c>
      <c r="G41" s="37" t="s">
        <v>191</v>
      </c>
      <c r="H41" s="20" t="s">
        <v>6</v>
      </c>
      <c r="I41" s="21" t="s">
        <v>7</v>
      </c>
      <c r="J41" s="63">
        <v>23956000</v>
      </c>
      <c r="K41" s="63">
        <v>0</v>
      </c>
      <c r="L41" s="63">
        <v>13161400</v>
      </c>
      <c r="M41" s="22">
        <f>+J41-L41-K41</f>
        <v>10794600</v>
      </c>
      <c r="N41" s="22">
        <v>13161400</v>
      </c>
      <c r="O41" s="40">
        <f>IF(N41&gt;1,N41/(J41-K41),0)</f>
        <v>0.54939889797962937</v>
      </c>
      <c r="P41" s="22">
        <v>0</v>
      </c>
      <c r="Q41" s="23">
        <v>0</v>
      </c>
    </row>
    <row r="42" spans="1:17" s="66" customFormat="1" ht="15" customHeight="1" x14ac:dyDescent="0.25">
      <c r="A42" s="24" t="s">
        <v>4</v>
      </c>
      <c r="B42" s="25" t="s">
        <v>55</v>
      </c>
      <c r="C42" s="25" t="s">
        <v>55</v>
      </c>
      <c r="D42" s="25"/>
      <c r="E42" s="25"/>
      <c r="F42" s="69"/>
      <c r="G42" s="26" t="s">
        <v>89</v>
      </c>
      <c r="H42" s="25" t="s">
        <v>6</v>
      </c>
      <c r="I42" s="27">
        <v>10</v>
      </c>
      <c r="J42" s="87">
        <f>J45+J46+J47+J48+J49+J50+J51+J52+J53+J55+J56+J57+J58+J59+J60+J61+J62+J63+J64+J65+J66+J67+J68+J69+J70+J72+J73+J74+J77+J78+J79+J80+J81+J82+J83+J84+J85+J86+J87+J88+J89+J91+J92</f>
        <v>21432158837</v>
      </c>
      <c r="K42" s="95">
        <f>K45+K46+K47+K49+K50+K51+K52+K53+K55+K56+K57+K58+K59+K60+K61+K62+K63+K64+K65+K66+K67+K68+K69+K70+K72+K73+K74+K77+K78+K79+K80+K81+K82+K83+K84+K85+K86+K87+K88+K89+K91+K92</f>
        <v>0</v>
      </c>
      <c r="L42" s="68">
        <f>L45+L46+L47+L48+L49+L50+L51+L52+L53+L55+L56+L57+L58+L59+L60+L61+L62+L63+L64+L65+L66+L67+L68+L69+L70+L72+L73+L74+L77+L78+L79+L80+L81+L82+L83+L84+L85+L86+L87+L88+L89+L91+L92</f>
        <v>18411369418.84</v>
      </c>
      <c r="M42" s="39">
        <f>M45+M46+M47+M48+M49+M50+M51+M52+M53+M55+M56+M57+M58+M59+M60+M61+M62+M63+M64+M65+M66+M67+M68+M69+M70+M72+M73+M74+M77+M78+M79+M80+M81+M82+M83+M84+M85+M86+M87+M88+M89+M91+M92</f>
        <v>3020789418.1599989</v>
      </c>
      <c r="N42" s="39">
        <f>N45+N46+N47+N48+N49+N50+N51+N52+N53+N55+N56+N57+N58+N59+N60+N61+N62+N63+N64+N65+N66+N67+N68+N69+N70+N72+N73+N74+N77+N78+N79+N80+N81+N82+N83+N84+N85+N86+N87+N88+N89+N91+N92</f>
        <v>17251296559.91</v>
      </c>
      <c r="O42" s="84">
        <f>IF(N42&gt;1,N42/(J42-K42),0)</f>
        <v>0.80492575158260526</v>
      </c>
      <c r="P42" s="39">
        <f>P45+P46+P47+P48+P49+P50+P51+P52+P53+P55+P56+P57+P58+P59+P60+P61+P62+P63+P64+P65+P66+P67+P68+P69+P70+P72+P73+P74+P77+P78+P79+P80+P81+P82+P83+P84+P85+P86+P87+P88+P89+P91+P92</f>
        <v>12248442763.129997</v>
      </c>
      <c r="Q42" s="51">
        <f>Q45+Q46+Q47+Q48+Q49+Q50+Q51+Q52+Q53+Q55+Q56+Q57+Q58+Q59+Q60+Q61+Q62+Q63+Q64+Q65+Q66+Q67+Q68+Q69+Q70+Q72+Q73+Q74+Q77+Q78+Q79+Q80+Q81+Q82+Q83+Q84+Q85+Q86+Q87+Q88+Q89+Q91+Q92</f>
        <v>12188290615.559998</v>
      </c>
    </row>
    <row r="43" spans="1:17" s="66" customFormat="1" ht="15" customHeight="1" x14ac:dyDescent="0.25">
      <c r="A43" s="24" t="s">
        <v>4</v>
      </c>
      <c r="B43" s="25" t="s">
        <v>55</v>
      </c>
      <c r="C43" s="25" t="s">
        <v>55</v>
      </c>
      <c r="D43" s="25"/>
      <c r="E43" s="25"/>
      <c r="F43" s="69"/>
      <c r="G43" s="26" t="s">
        <v>89</v>
      </c>
      <c r="H43" s="25" t="s">
        <v>9</v>
      </c>
      <c r="I43" s="27">
        <v>20</v>
      </c>
      <c r="J43" s="68">
        <f>J75+J71+J90+J93+J54</f>
        <v>672500000</v>
      </c>
      <c r="K43" s="68">
        <f>K75+K71+K90+K93+K54</f>
        <v>0</v>
      </c>
      <c r="L43" s="68">
        <f t="shared" ref="L43" si="7">L75+L71+L90+L93+L54</f>
        <v>173373489</v>
      </c>
      <c r="M43" s="39">
        <f>M75+M71+M90+M93+M54</f>
        <v>499126511</v>
      </c>
      <c r="N43" s="39">
        <f>N75+N71+N90+N93+N54</f>
        <v>173373489</v>
      </c>
      <c r="O43" s="84">
        <f>IF(N43&gt;1,N43/(J43-K43),0)</f>
        <v>0.25780444460966545</v>
      </c>
      <c r="P43" s="68">
        <f>P75+P71+P90+P93+P54</f>
        <v>34177051</v>
      </c>
      <c r="Q43" s="91">
        <f>Q75+Q71+Q90+Q93+Q54</f>
        <v>34177051</v>
      </c>
    </row>
    <row r="44" spans="1:17" s="66" customFormat="1" ht="15" customHeight="1" x14ac:dyDescent="0.25">
      <c r="A44" s="24" t="s">
        <v>4</v>
      </c>
      <c r="B44" s="25" t="s">
        <v>55</v>
      </c>
      <c r="C44" s="25" t="s">
        <v>55</v>
      </c>
      <c r="D44" s="25"/>
      <c r="E44" s="25"/>
      <c r="F44" s="69"/>
      <c r="G44" s="26" t="s">
        <v>89</v>
      </c>
      <c r="H44" s="25" t="s">
        <v>9</v>
      </c>
      <c r="I44" s="27">
        <v>21</v>
      </c>
      <c r="J44" s="68">
        <f>J76</f>
        <v>132100000</v>
      </c>
      <c r="K44" s="68">
        <f>K76</f>
        <v>0</v>
      </c>
      <c r="L44" s="68">
        <f>L76</f>
        <v>132100000</v>
      </c>
      <c r="M44" s="39">
        <f>M76</f>
        <v>0</v>
      </c>
      <c r="N44" s="39">
        <f t="shared" ref="N44" si="8">N76</f>
        <v>132100000</v>
      </c>
      <c r="O44" s="84">
        <f>IF(N44&gt;1,N44/(J44-K44),0)</f>
        <v>1</v>
      </c>
      <c r="P44" s="39">
        <f>P76</f>
        <v>132100000</v>
      </c>
      <c r="Q44" s="51">
        <f>Q76</f>
        <v>132100000</v>
      </c>
    </row>
    <row r="45" spans="1:17" s="19" customFormat="1" ht="16.5" x14ac:dyDescent="0.25">
      <c r="A45" s="38" t="s">
        <v>4</v>
      </c>
      <c r="B45" s="20" t="s">
        <v>55</v>
      </c>
      <c r="C45" s="20" t="s">
        <v>55</v>
      </c>
      <c r="D45" s="20" t="s">
        <v>39</v>
      </c>
      <c r="E45" s="20" t="s">
        <v>40</v>
      </c>
      <c r="F45" s="20" t="s">
        <v>47</v>
      </c>
      <c r="G45" s="37" t="s">
        <v>151</v>
      </c>
      <c r="H45" s="20" t="s">
        <v>6</v>
      </c>
      <c r="I45" s="21" t="s">
        <v>7</v>
      </c>
      <c r="J45" s="63">
        <v>800000</v>
      </c>
      <c r="K45" s="44">
        <v>0</v>
      </c>
      <c r="L45" s="63">
        <v>150000</v>
      </c>
      <c r="M45" s="22">
        <f>+J45-L45-K45</f>
        <v>650000</v>
      </c>
      <c r="N45" s="22">
        <v>150000</v>
      </c>
      <c r="O45" s="40">
        <f>IF(N45&gt;1,N45/(J45-K45),0)</f>
        <v>0.1875</v>
      </c>
      <c r="P45" s="22">
        <v>150000</v>
      </c>
      <c r="Q45" s="23">
        <v>150000</v>
      </c>
    </row>
    <row r="46" spans="1:17" s="19" customFormat="1" ht="16.5" x14ac:dyDescent="0.25">
      <c r="A46" s="38" t="s">
        <v>4</v>
      </c>
      <c r="B46" s="20" t="s">
        <v>55</v>
      </c>
      <c r="C46" s="20" t="s">
        <v>55</v>
      </c>
      <c r="D46" s="20" t="s">
        <v>39</v>
      </c>
      <c r="E46" s="20" t="s">
        <v>40</v>
      </c>
      <c r="F46" s="20" t="s">
        <v>48</v>
      </c>
      <c r="G46" s="37" t="s">
        <v>188</v>
      </c>
      <c r="H46" s="20" t="s">
        <v>6</v>
      </c>
      <c r="I46" s="21" t="s">
        <v>7</v>
      </c>
      <c r="J46" s="63">
        <v>40000</v>
      </c>
      <c r="K46" s="44">
        <v>0</v>
      </c>
      <c r="L46" s="63">
        <v>10000</v>
      </c>
      <c r="M46" s="22">
        <f>+J46-L46-K46</f>
        <v>30000</v>
      </c>
      <c r="N46" s="22">
        <v>10000</v>
      </c>
      <c r="O46" s="40">
        <f t="shared" ref="O46:O92" si="9">IF(N46&gt;1,N46/(J46-K46),0)</f>
        <v>0.25</v>
      </c>
      <c r="P46" s="22">
        <v>10000</v>
      </c>
      <c r="Q46" s="23">
        <v>10000</v>
      </c>
    </row>
    <row r="47" spans="1:17" s="19" customFormat="1" ht="32.25" customHeight="1" x14ac:dyDescent="0.25">
      <c r="A47" s="38" t="s">
        <v>4</v>
      </c>
      <c r="B47" s="20" t="s">
        <v>55</v>
      </c>
      <c r="C47" s="20" t="s">
        <v>55</v>
      </c>
      <c r="D47" s="20" t="s">
        <v>39</v>
      </c>
      <c r="E47" s="20" t="s">
        <v>42</v>
      </c>
      <c r="F47" s="20" t="s">
        <v>44</v>
      </c>
      <c r="G47" s="37" t="s">
        <v>152</v>
      </c>
      <c r="H47" s="20" t="s">
        <v>6</v>
      </c>
      <c r="I47" s="21" t="s">
        <v>7</v>
      </c>
      <c r="J47" s="63">
        <v>37826261.700000003</v>
      </c>
      <c r="K47" s="63">
        <v>0</v>
      </c>
      <c r="L47" s="63">
        <v>13748961.699999999</v>
      </c>
      <c r="M47" s="22">
        <f t="shared" ref="M47:M92" si="10">+J47-L47-K47</f>
        <v>24077300.000000004</v>
      </c>
      <c r="N47" s="22">
        <v>6067700</v>
      </c>
      <c r="O47" s="40">
        <f t="shared" si="9"/>
        <v>0.16040971873252807</v>
      </c>
      <c r="P47" s="22">
        <v>70000</v>
      </c>
      <c r="Q47" s="23">
        <v>70000</v>
      </c>
    </row>
    <row r="48" spans="1:17" s="19" customFormat="1" ht="26.25" customHeight="1" x14ac:dyDescent="0.25">
      <c r="A48" s="38" t="s">
        <v>4</v>
      </c>
      <c r="B48" s="20" t="s">
        <v>55</v>
      </c>
      <c r="C48" s="20" t="s">
        <v>55</v>
      </c>
      <c r="D48" s="20" t="s">
        <v>39</v>
      </c>
      <c r="E48" s="20" t="s">
        <v>42</v>
      </c>
      <c r="F48" s="88" t="s">
        <v>48</v>
      </c>
      <c r="G48" s="37" t="s">
        <v>192</v>
      </c>
      <c r="H48" s="20" t="s">
        <v>6</v>
      </c>
      <c r="I48" s="21" t="s">
        <v>7</v>
      </c>
      <c r="J48" s="63">
        <v>18299297</v>
      </c>
      <c r="K48" s="63">
        <v>0</v>
      </c>
      <c r="L48" s="63">
        <v>0</v>
      </c>
      <c r="M48" s="22">
        <f t="shared" ref="M48" si="11">+J48-L48-K48</f>
        <v>18299297</v>
      </c>
      <c r="N48" s="22">
        <v>0</v>
      </c>
      <c r="O48" s="40">
        <f t="shared" ref="O48" si="12">IF(N48&gt;1,N48/(J48-K48),0)</f>
        <v>0</v>
      </c>
      <c r="P48" s="22">
        <v>0</v>
      </c>
      <c r="Q48" s="23">
        <v>0</v>
      </c>
    </row>
    <row r="49" spans="1:17" s="19" customFormat="1" ht="17.25" customHeight="1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42</v>
      </c>
      <c r="F49" s="88" t="s">
        <v>49</v>
      </c>
      <c r="G49" s="37" t="s">
        <v>190</v>
      </c>
      <c r="H49" s="20" t="s">
        <v>6</v>
      </c>
      <c r="I49" s="21" t="s">
        <v>7</v>
      </c>
      <c r="J49" s="63">
        <v>37610642.350000001</v>
      </c>
      <c r="K49" s="63">
        <v>0</v>
      </c>
      <c r="L49" s="63">
        <v>13244262.98</v>
      </c>
      <c r="M49" s="22">
        <f>+J49-L49-K49</f>
        <v>24366379.370000001</v>
      </c>
      <c r="N49" s="22">
        <v>5430000</v>
      </c>
      <c r="O49" s="40">
        <f>IF(N49&gt;1,N49/(J49-K49),0)</f>
        <v>0.14437402981499464</v>
      </c>
      <c r="P49" s="22">
        <v>0</v>
      </c>
      <c r="Q49" s="23">
        <v>0</v>
      </c>
    </row>
    <row r="50" spans="1:17" s="19" customFormat="1" ht="16.5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42</v>
      </c>
      <c r="F50" s="20" t="s">
        <v>50</v>
      </c>
      <c r="G50" s="37" t="s">
        <v>153</v>
      </c>
      <c r="H50" s="20" t="s">
        <v>6</v>
      </c>
      <c r="I50" s="21" t="s">
        <v>7</v>
      </c>
      <c r="J50" s="63">
        <v>450941589.44</v>
      </c>
      <c r="K50" s="22">
        <v>0</v>
      </c>
      <c r="L50" s="63">
        <v>316372071.49000001</v>
      </c>
      <c r="M50" s="22">
        <f>+J50-L50-K50</f>
        <v>134569517.94999999</v>
      </c>
      <c r="N50" s="22">
        <v>265401385.49000001</v>
      </c>
      <c r="O50" s="40">
        <f>IF(N50&gt;1,N50/(J50-K50),0)</f>
        <v>0.58854936360957</v>
      </c>
      <c r="P50" s="22">
        <v>79264250.989999995</v>
      </c>
      <c r="Q50" s="23">
        <v>73406594.989999995</v>
      </c>
    </row>
    <row r="51" spans="1:17" s="19" customFormat="1" ht="24.75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44</v>
      </c>
      <c r="F51" s="20" t="s">
        <v>40</v>
      </c>
      <c r="G51" s="37" t="s">
        <v>154</v>
      </c>
      <c r="H51" s="20" t="s">
        <v>6</v>
      </c>
      <c r="I51" s="21" t="s">
        <v>7</v>
      </c>
      <c r="J51" s="63">
        <v>2613171</v>
      </c>
      <c r="K51" s="22">
        <v>0</v>
      </c>
      <c r="L51" s="63">
        <v>1438171</v>
      </c>
      <c r="M51" s="22">
        <f t="shared" si="10"/>
        <v>1175000</v>
      </c>
      <c r="N51" s="22">
        <v>1225000</v>
      </c>
      <c r="O51" s="40">
        <f t="shared" si="9"/>
        <v>0.46877911931519217</v>
      </c>
      <c r="P51" s="22">
        <v>1225000</v>
      </c>
      <c r="Q51" s="23">
        <v>1225000</v>
      </c>
    </row>
    <row r="52" spans="1:17" s="19" customFormat="1" ht="43.5" customHeight="1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44</v>
      </c>
      <c r="F52" s="20" t="s">
        <v>42</v>
      </c>
      <c r="G52" s="37" t="s">
        <v>155</v>
      </c>
      <c r="H52" s="20" t="s">
        <v>6</v>
      </c>
      <c r="I52" s="21">
        <v>10</v>
      </c>
      <c r="J52" s="63">
        <v>231694452.71000001</v>
      </c>
      <c r="K52" s="44">
        <v>0</v>
      </c>
      <c r="L52" s="63">
        <v>65614071.5</v>
      </c>
      <c r="M52" s="22">
        <f t="shared" si="10"/>
        <v>166080381.21000001</v>
      </c>
      <c r="N52" s="22">
        <v>17242700</v>
      </c>
      <c r="O52" s="40">
        <f t="shared" si="9"/>
        <v>7.4419994947318824E-2</v>
      </c>
      <c r="P52" s="22">
        <v>17242700</v>
      </c>
      <c r="Q52" s="23">
        <v>17242700</v>
      </c>
    </row>
    <row r="53" spans="1:17" s="19" customFormat="1" ht="23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44</v>
      </c>
      <c r="F53" s="20" t="s">
        <v>44</v>
      </c>
      <c r="G53" s="37" t="s">
        <v>156</v>
      </c>
      <c r="H53" s="20" t="s">
        <v>6</v>
      </c>
      <c r="I53" s="21" t="s">
        <v>7</v>
      </c>
      <c r="J53" s="63">
        <v>165201901</v>
      </c>
      <c r="K53" s="44">
        <v>0</v>
      </c>
      <c r="L53" s="63">
        <v>155822500</v>
      </c>
      <c r="M53" s="22">
        <f t="shared" si="10"/>
        <v>9379401</v>
      </c>
      <c r="N53" s="22">
        <v>155822500</v>
      </c>
      <c r="O53" s="40">
        <f t="shared" si="9"/>
        <v>0.94322461822034365</v>
      </c>
      <c r="P53" s="22">
        <v>65542796.890000001</v>
      </c>
      <c r="Q53" s="23">
        <v>64999537.810000002</v>
      </c>
    </row>
    <row r="54" spans="1:17" s="19" customFormat="1" ht="23.25" customHeight="1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44</v>
      </c>
      <c r="F54" s="20" t="s">
        <v>44</v>
      </c>
      <c r="G54" s="37" t="s">
        <v>156</v>
      </c>
      <c r="H54" s="20" t="s">
        <v>6</v>
      </c>
      <c r="I54" s="21">
        <v>20</v>
      </c>
      <c r="J54" s="63">
        <v>20000000</v>
      </c>
      <c r="K54" s="44">
        <v>0</v>
      </c>
      <c r="L54" s="63">
        <v>20000000</v>
      </c>
      <c r="M54" s="22">
        <f t="shared" ref="M54" si="13">+J54-L54-K54</f>
        <v>0</v>
      </c>
      <c r="N54" s="22">
        <v>20000000</v>
      </c>
      <c r="O54" s="40">
        <f t="shared" ref="O54" si="14">IF(N54&gt;1,N54/(J54-K54),0)</f>
        <v>1</v>
      </c>
      <c r="P54" s="22">
        <v>0</v>
      </c>
      <c r="Q54" s="23">
        <v>0</v>
      </c>
    </row>
    <row r="55" spans="1:17" s="19" customFormat="1" ht="16.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45</v>
      </c>
      <c r="G55" s="37" t="s">
        <v>157</v>
      </c>
      <c r="H55" s="20" t="s">
        <v>6</v>
      </c>
      <c r="I55" s="21" t="s">
        <v>7</v>
      </c>
      <c r="J55" s="63">
        <v>59686586</v>
      </c>
      <c r="K55" s="44">
        <v>0</v>
      </c>
      <c r="L55" s="63">
        <v>21919633.59</v>
      </c>
      <c r="M55" s="22">
        <f t="shared" si="10"/>
        <v>37766952.409999996</v>
      </c>
      <c r="N55" s="22">
        <v>12466889.59</v>
      </c>
      <c r="O55" s="40">
        <f t="shared" si="9"/>
        <v>0.20887255287142742</v>
      </c>
      <c r="P55" s="22">
        <v>12466889.59</v>
      </c>
      <c r="Q55" s="23">
        <v>12433089.59</v>
      </c>
    </row>
    <row r="56" spans="1:17" s="19" customFormat="1" ht="29.25" customHeight="1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47</v>
      </c>
      <c r="G56" s="37" t="s">
        <v>158</v>
      </c>
      <c r="H56" s="20" t="s">
        <v>6</v>
      </c>
      <c r="I56" s="21" t="s">
        <v>7</v>
      </c>
      <c r="J56" s="63">
        <v>160925830.25</v>
      </c>
      <c r="K56" s="44">
        <v>0</v>
      </c>
      <c r="L56" s="63">
        <v>27239222.149999999</v>
      </c>
      <c r="M56" s="22">
        <f t="shared" si="10"/>
        <v>133686608.09999999</v>
      </c>
      <c r="N56" s="22">
        <v>7150876.7000000002</v>
      </c>
      <c r="O56" s="40">
        <f t="shared" si="9"/>
        <v>4.4435854013560386E-2</v>
      </c>
      <c r="P56" s="22">
        <v>7150876.7000000002</v>
      </c>
      <c r="Q56" s="23">
        <v>7116877.21</v>
      </c>
    </row>
    <row r="57" spans="1:17" s="19" customFormat="1" ht="16.5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44</v>
      </c>
      <c r="F57" s="20" t="s">
        <v>48</v>
      </c>
      <c r="G57" s="37" t="s">
        <v>159</v>
      </c>
      <c r="H57" s="20" t="s">
        <v>6</v>
      </c>
      <c r="I57" s="21" t="s">
        <v>7</v>
      </c>
      <c r="J57" s="63">
        <v>1186623244.71</v>
      </c>
      <c r="K57" s="22">
        <v>0</v>
      </c>
      <c r="L57" s="63">
        <v>455422792.51999998</v>
      </c>
      <c r="M57" s="22">
        <f t="shared" si="10"/>
        <v>731200452.19000006</v>
      </c>
      <c r="N57" s="22">
        <v>30983376.32</v>
      </c>
      <c r="O57" s="40">
        <f t="shared" si="9"/>
        <v>2.6110542211375657E-2</v>
      </c>
      <c r="P57" s="22">
        <v>30253702.32</v>
      </c>
      <c r="Q57" s="23">
        <v>29948843.32</v>
      </c>
    </row>
    <row r="58" spans="1:17" s="19" customFormat="1" ht="24.75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44</v>
      </c>
      <c r="F58" s="20" t="s">
        <v>49</v>
      </c>
      <c r="G58" s="37" t="s">
        <v>160</v>
      </c>
      <c r="H58" s="20" t="s">
        <v>6</v>
      </c>
      <c r="I58" s="85" t="s">
        <v>7</v>
      </c>
      <c r="J58" s="63">
        <v>16344000</v>
      </c>
      <c r="K58" s="22">
        <v>0</v>
      </c>
      <c r="L58" s="63">
        <v>8167705</v>
      </c>
      <c r="M58" s="22">
        <f t="shared" si="10"/>
        <v>8176295</v>
      </c>
      <c r="N58" s="22">
        <v>8167705</v>
      </c>
      <c r="O58" s="40">
        <f t="shared" si="9"/>
        <v>0.49973721243269703</v>
      </c>
      <c r="P58" s="22">
        <v>7787800</v>
      </c>
      <c r="Q58" s="23">
        <v>7787800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44</v>
      </c>
      <c r="F59" s="20" t="s">
        <v>50</v>
      </c>
      <c r="G59" s="37" t="s">
        <v>161</v>
      </c>
      <c r="H59" s="20" t="s">
        <v>6</v>
      </c>
      <c r="I59" s="21" t="s">
        <v>7</v>
      </c>
      <c r="J59" s="63">
        <v>15087095.75</v>
      </c>
      <c r="K59" s="22">
        <v>0</v>
      </c>
      <c r="L59" s="63">
        <v>13259896</v>
      </c>
      <c r="M59" s="22">
        <f t="shared" si="10"/>
        <v>1827199.75</v>
      </c>
      <c r="N59" s="22">
        <v>688800</v>
      </c>
      <c r="O59" s="40">
        <f t="shared" si="9"/>
        <v>4.5654910090963001E-2</v>
      </c>
      <c r="P59" s="22">
        <v>688800</v>
      </c>
      <c r="Q59" s="23">
        <v>688800</v>
      </c>
    </row>
    <row r="60" spans="1:17" s="19" customFormat="1" ht="16.5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45</v>
      </c>
      <c r="F60" s="20" t="s">
        <v>40</v>
      </c>
      <c r="G60" s="37" t="s">
        <v>162</v>
      </c>
      <c r="H60" s="20" t="s">
        <v>6</v>
      </c>
      <c r="I60" s="21" t="s">
        <v>7</v>
      </c>
      <c r="J60" s="63">
        <v>27986379</v>
      </c>
      <c r="K60" s="22">
        <v>0</v>
      </c>
      <c r="L60" s="63">
        <v>24621726.670000002</v>
      </c>
      <c r="M60" s="22">
        <f t="shared" si="10"/>
        <v>3364652.3299999982</v>
      </c>
      <c r="N60" s="22">
        <v>24621726.670000002</v>
      </c>
      <c r="O60" s="40">
        <f t="shared" si="9"/>
        <v>0.87977536036369697</v>
      </c>
      <c r="P60" s="22">
        <v>24621726.670000002</v>
      </c>
      <c r="Q60" s="23">
        <v>24615526.670000002</v>
      </c>
    </row>
    <row r="61" spans="1:17" s="19" customFormat="1" ht="24.7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45</v>
      </c>
      <c r="F61" s="20" t="s">
        <v>42</v>
      </c>
      <c r="G61" s="37" t="s">
        <v>163</v>
      </c>
      <c r="H61" s="20" t="s">
        <v>6</v>
      </c>
      <c r="I61" s="21" t="s">
        <v>7</v>
      </c>
      <c r="J61" s="63">
        <v>105160229.14</v>
      </c>
      <c r="K61" s="22">
        <v>0</v>
      </c>
      <c r="L61" s="63">
        <v>84786142.819999993</v>
      </c>
      <c r="M61" s="22">
        <f t="shared" si="10"/>
        <v>20374086.320000008</v>
      </c>
      <c r="N61" s="22">
        <v>18214903.82</v>
      </c>
      <c r="O61" s="40">
        <f t="shared" si="9"/>
        <v>0.17321095597605124</v>
      </c>
      <c r="P61" s="22">
        <v>13086103.82</v>
      </c>
      <c r="Q61" s="23">
        <v>12936603.82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45</v>
      </c>
      <c r="F62" s="20" t="s">
        <v>44</v>
      </c>
      <c r="G62" s="37" t="s">
        <v>148</v>
      </c>
      <c r="H62" s="20" t="s">
        <v>6</v>
      </c>
      <c r="I62" s="21" t="s">
        <v>7</v>
      </c>
      <c r="J62" s="63">
        <v>68221566</v>
      </c>
      <c r="K62" s="22">
        <v>0</v>
      </c>
      <c r="L62" s="63">
        <v>17761317.850000001</v>
      </c>
      <c r="M62" s="22">
        <f t="shared" si="10"/>
        <v>50460248.149999999</v>
      </c>
      <c r="N62" s="22">
        <v>16873980.850000001</v>
      </c>
      <c r="O62" s="40">
        <f t="shared" si="9"/>
        <v>0.24734086065980956</v>
      </c>
      <c r="P62" s="22">
        <v>15053980.85</v>
      </c>
      <c r="Q62" s="23">
        <v>15053980.85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45</v>
      </c>
      <c r="F63" s="20" t="s">
        <v>45</v>
      </c>
      <c r="G63" s="37" t="s">
        <v>149</v>
      </c>
      <c r="H63" s="20" t="s">
        <v>6</v>
      </c>
      <c r="I63" s="21" t="s">
        <v>7</v>
      </c>
      <c r="J63" s="63">
        <v>6114519.7999999998</v>
      </c>
      <c r="K63" s="22">
        <v>0</v>
      </c>
      <c r="L63" s="63">
        <v>5072431.0999999996</v>
      </c>
      <c r="M63" s="22">
        <f t="shared" si="10"/>
        <v>1042088.7000000002</v>
      </c>
      <c r="N63" s="22">
        <v>4909000</v>
      </c>
      <c r="O63" s="40">
        <f t="shared" si="9"/>
        <v>0.80284309489029704</v>
      </c>
      <c r="P63" s="22">
        <v>4909000</v>
      </c>
      <c r="Q63" s="23">
        <v>4659000</v>
      </c>
    </row>
    <row r="64" spans="1:17" s="19" customFormat="1" ht="16.5" x14ac:dyDescent="0.25">
      <c r="A64" s="38" t="s">
        <v>4</v>
      </c>
      <c r="B64" s="20" t="s">
        <v>55</v>
      </c>
      <c r="C64" s="20" t="s">
        <v>55</v>
      </c>
      <c r="D64" s="20" t="s">
        <v>39</v>
      </c>
      <c r="E64" s="20" t="s">
        <v>45</v>
      </c>
      <c r="F64" s="20" t="s">
        <v>47</v>
      </c>
      <c r="G64" s="37" t="s">
        <v>164</v>
      </c>
      <c r="H64" s="20" t="s">
        <v>6</v>
      </c>
      <c r="I64" s="21" t="s">
        <v>7</v>
      </c>
      <c r="J64" s="63">
        <v>11643206.33</v>
      </c>
      <c r="K64" s="22">
        <v>0</v>
      </c>
      <c r="L64" s="63">
        <v>10187866</v>
      </c>
      <c r="M64" s="22">
        <f t="shared" si="10"/>
        <v>1455340.33</v>
      </c>
      <c r="N64" s="22">
        <v>6544660</v>
      </c>
      <c r="O64" s="40">
        <f t="shared" si="9"/>
        <v>0.5621011785333534</v>
      </c>
      <c r="P64" s="22">
        <v>6113660</v>
      </c>
      <c r="Q64" s="23">
        <v>6113660</v>
      </c>
    </row>
    <row r="65" spans="1:17" s="19" customFormat="1" ht="16.5" x14ac:dyDescent="0.25">
      <c r="A65" s="38" t="s">
        <v>4</v>
      </c>
      <c r="B65" s="20" t="s">
        <v>55</v>
      </c>
      <c r="C65" s="20" t="s">
        <v>55</v>
      </c>
      <c r="D65" s="20" t="s">
        <v>39</v>
      </c>
      <c r="E65" s="20" t="s">
        <v>45</v>
      </c>
      <c r="F65" s="20" t="s">
        <v>48</v>
      </c>
      <c r="G65" s="37" t="s">
        <v>165</v>
      </c>
      <c r="H65" s="20" t="s">
        <v>6</v>
      </c>
      <c r="I65" s="21" t="s">
        <v>7</v>
      </c>
      <c r="J65" s="63">
        <v>43193311.509999998</v>
      </c>
      <c r="K65" s="22">
        <v>0</v>
      </c>
      <c r="L65" s="63">
        <v>31846979.399999999</v>
      </c>
      <c r="M65" s="22">
        <f t="shared" si="10"/>
        <v>11346332.109999999</v>
      </c>
      <c r="N65" s="22">
        <v>30846979.399999999</v>
      </c>
      <c r="O65" s="40">
        <f t="shared" si="9"/>
        <v>0.71416101988055236</v>
      </c>
      <c r="P65" s="22">
        <v>30772129.399999999</v>
      </c>
      <c r="Q65" s="23">
        <v>30418037.399999999</v>
      </c>
    </row>
    <row r="66" spans="1:17" s="19" customFormat="1" ht="16.5" x14ac:dyDescent="0.25">
      <c r="A66" s="38" t="s">
        <v>4</v>
      </c>
      <c r="B66" s="20" t="s">
        <v>55</v>
      </c>
      <c r="C66" s="20" t="s">
        <v>55</v>
      </c>
      <c r="D66" s="20" t="s">
        <v>39</v>
      </c>
      <c r="E66" s="20" t="s">
        <v>45</v>
      </c>
      <c r="F66" s="20" t="s">
        <v>49</v>
      </c>
      <c r="G66" s="37" t="s">
        <v>166</v>
      </c>
      <c r="H66" s="20" t="s">
        <v>6</v>
      </c>
      <c r="I66" s="21" t="s">
        <v>7</v>
      </c>
      <c r="J66" s="63">
        <v>6554690</v>
      </c>
      <c r="K66" s="22">
        <v>0</v>
      </c>
      <c r="L66" s="63">
        <v>5602190</v>
      </c>
      <c r="M66" s="22">
        <f t="shared" si="10"/>
        <v>952500</v>
      </c>
      <c r="N66" s="22">
        <v>998900</v>
      </c>
      <c r="O66" s="40">
        <f t="shared" si="9"/>
        <v>0.15239469753718329</v>
      </c>
      <c r="P66" s="22">
        <v>998900</v>
      </c>
      <c r="Q66" s="23">
        <v>998900</v>
      </c>
    </row>
    <row r="67" spans="1:17" s="19" customFormat="1" ht="24.75" x14ac:dyDescent="0.25">
      <c r="A67" s="38" t="s">
        <v>4</v>
      </c>
      <c r="B67" s="20" t="s">
        <v>55</v>
      </c>
      <c r="C67" s="20" t="s">
        <v>39</v>
      </c>
      <c r="D67" s="20" t="s">
        <v>39</v>
      </c>
      <c r="E67" s="20" t="s">
        <v>45</v>
      </c>
      <c r="F67" s="20" t="s">
        <v>50</v>
      </c>
      <c r="G67" s="37" t="s">
        <v>167</v>
      </c>
      <c r="H67" s="20" t="s">
        <v>6</v>
      </c>
      <c r="I67" s="21" t="s">
        <v>7</v>
      </c>
      <c r="J67" s="63">
        <v>2469687</v>
      </c>
      <c r="K67" s="22">
        <v>0</v>
      </c>
      <c r="L67" s="63">
        <v>1174587</v>
      </c>
      <c r="M67" s="22">
        <f t="shared" si="10"/>
        <v>1295100</v>
      </c>
      <c r="N67" s="22">
        <v>1020900</v>
      </c>
      <c r="O67" s="40">
        <f t="shared" si="9"/>
        <v>0.41337222085227804</v>
      </c>
      <c r="P67" s="22">
        <v>1020900</v>
      </c>
      <c r="Q67" s="23">
        <v>1020900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55</v>
      </c>
      <c r="E68" s="20" t="s">
        <v>47</v>
      </c>
      <c r="F68" s="20" t="s">
        <v>45</v>
      </c>
      <c r="G68" s="37" t="s">
        <v>168</v>
      </c>
      <c r="H68" s="20" t="s">
        <v>6</v>
      </c>
      <c r="I68" s="21" t="s">
        <v>7</v>
      </c>
      <c r="J68" s="63">
        <v>305365000</v>
      </c>
      <c r="K68" s="22">
        <v>0</v>
      </c>
      <c r="L68" s="63">
        <v>205454156</v>
      </c>
      <c r="M68" s="22">
        <f t="shared" si="10"/>
        <v>99910844</v>
      </c>
      <c r="N68" s="22">
        <v>48454156</v>
      </c>
      <c r="O68" s="40">
        <f t="shared" si="9"/>
        <v>0.15867619406284283</v>
      </c>
      <c r="P68" s="22">
        <v>23454156</v>
      </c>
      <c r="Q68" s="23">
        <v>23454156</v>
      </c>
    </row>
    <row r="69" spans="1:17" s="19" customFormat="1" ht="24.75" x14ac:dyDescent="0.25">
      <c r="A69" s="38" t="s">
        <v>4</v>
      </c>
      <c r="B69" s="20" t="s">
        <v>55</v>
      </c>
      <c r="C69" s="20" t="s">
        <v>55</v>
      </c>
      <c r="D69" s="20" t="s">
        <v>55</v>
      </c>
      <c r="E69" s="20" t="s">
        <v>48</v>
      </c>
      <c r="F69" s="20" t="s">
        <v>44</v>
      </c>
      <c r="G69" s="37" t="s">
        <v>169</v>
      </c>
      <c r="H69" s="20" t="s">
        <v>6</v>
      </c>
      <c r="I69" s="21" t="s">
        <v>7</v>
      </c>
      <c r="J69" s="63">
        <v>14000000</v>
      </c>
      <c r="K69" s="22">
        <v>0</v>
      </c>
      <c r="L69" s="63">
        <v>2100000</v>
      </c>
      <c r="M69" s="22">
        <f t="shared" si="10"/>
        <v>11900000</v>
      </c>
      <c r="N69" s="22">
        <v>2100000</v>
      </c>
      <c r="O69" s="40">
        <f t="shared" si="9"/>
        <v>0.15</v>
      </c>
      <c r="P69" s="22">
        <v>2100000</v>
      </c>
      <c r="Q69" s="23">
        <v>2100000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55</v>
      </c>
      <c r="E70" s="20" t="s">
        <v>48</v>
      </c>
      <c r="F70" s="20" t="s">
        <v>45</v>
      </c>
      <c r="G70" s="37" t="s">
        <v>170</v>
      </c>
      <c r="H70" s="20" t="s">
        <v>6</v>
      </c>
      <c r="I70" s="21" t="s">
        <v>7</v>
      </c>
      <c r="J70" s="63">
        <v>232400200</v>
      </c>
      <c r="K70" s="22">
        <v>0</v>
      </c>
      <c r="L70" s="63">
        <v>216069976</v>
      </c>
      <c r="M70" s="22">
        <f t="shared" si="10"/>
        <v>16330224</v>
      </c>
      <c r="N70" s="22">
        <v>215979976</v>
      </c>
      <c r="O70" s="40">
        <f t="shared" si="9"/>
        <v>0.9293450521987503</v>
      </c>
      <c r="P70" s="22">
        <v>76621306</v>
      </c>
      <c r="Q70" s="23">
        <v>70327321</v>
      </c>
    </row>
    <row r="71" spans="1:17" s="19" customFormat="1" ht="16.5" x14ac:dyDescent="0.25">
      <c r="A71" s="38" t="s">
        <v>4</v>
      </c>
      <c r="B71" s="20" t="s">
        <v>55</v>
      </c>
      <c r="C71" s="20" t="s">
        <v>55</v>
      </c>
      <c r="D71" s="20" t="s">
        <v>55</v>
      </c>
      <c r="E71" s="20" t="s">
        <v>48</v>
      </c>
      <c r="F71" s="20" t="s">
        <v>45</v>
      </c>
      <c r="G71" s="37" t="s">
        <v>170</v>
      </c>
      <c r="H71" s="20" t="s">
        <v>6</v>
      </c>
      <c r="I71" s="21">
        <v>20</v>
      </c>
      <c r="J71" s="63">
        <v>500000</v>
      </c>
      <c r="K71" s="22">
        <v>0</v>
      </c>
      <c r="L71" s="63">
        <v>30000</v>
      </c>
      <c r="M71" s="22">
        <f>+J71-L71-K71</f>
        <v>470000</v>
      </c>
      <c r="N71" s="22">
        <v>30000</v>
      </c>
      <c r="O71" s="40">
        <f t="shared" si="9"/>
        <v>0.06</v>
      </c>
      <c r="P71" s="22">
        <v>30000</v>
      </c>
      <c r="Q71" s="23">
        <v>30000</v>
      </c>
    </row>
    <row r="72" spans="1:17" s="19" customFormat="1" ht="16.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48</v>
      </c>
      <c r="F72" s="20" t="s">
        <v>47</v>
      </c>
      <c r="G72" s="37" t="s">
        <v>171</v>
      </c>
      <c r="H72" s="20" t="s">
        <v>6</v>
      </c>
      <c r="I72" s="21" t="s">
        <v>7</v>
      </c>
      <c r="J72" s="63">
        <v>146970231</v>
      </c>
      <c r="K72" s="22">
        <v>0</v>
      </c>
      <c r="L72" s="63">
        <v>104927970</v>
      </c>
      <c r="M72" s="22">
        <f t="shared" si="10"/>
        <v>42042261</v>
      </c>
      <c r="N72" s="22">
        <v>104927970</v>
      </c>
      <c r="O72" s="40">
        <f t="shared" si="9"/>
        <v>0.7139402944804516</v>
      </c>
      <c r="P72" s="22">
        <v>104927970</v>
      </c>
      <c r="Q72" s="23">
        <v>104927970</v>
      </c>
    </row>
    <row r="73" spans="1:17" s="19" customFormat="1" ht="16.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48</v>
      </c>
      <c r="F73" s="20" t="s">
        <v>50</v>
      </c>
      <c r="G73" s="37" t="s">
        <v>172</v>
      </c>
      <c r="H73" s="20" t="s">
        <v>6</v>
      </c>
      <c r="I73" s="21" t="s">
        <v>7</v>
      </c>
      <c r="J73" s="63">
        <v>172643000</v>
      </c>
      <c r="K73" s="22">
        <v>0</v>
      </c>
      <c r="L73" s="63">
        <v>168863700</v>
      </c>
      <c r="M73" s="22">
        <f t="shared" si="10"/>
        <v>3779300</v>
      </c>
      <c r="N73" s="22">
        <v>168863700</v>
      </c>
      <c r="O73" s="40">
        <f t="shared" si="9"/>
        <v>0.97810916168046202</v>
      </c>
      <c r="P73" s="22">
        <v>83849590</v>
      </c>
      <c r="Q73" s="23">
        <v>65319910</v>
      </c>
    </row>
    <row r="74" spans="1:17" s="19" customFormat="1" ht="24.7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48</v>
      </c>
      <c r="F74" s="20" t="s">
        <v>51</v>
      </c>
      <c r="G74" s="37" t="s">
        <v>173</v>
      </c>
      <c r="H74" s="20" t="s">
        <v>6</v>
      </c>
      <c r="I74" s="21" t="s">
        <v>7</v>
      </c>
      <c r="J74" s="63">
        <v>2604616645</v>
      </c>
      <c r="K74" s="22">
        <v>0</v>
      </c>
      <c r="L74" s="63">
        <v>2030504245.7</v>
      </c>
      <c r="M74" s="22">
        <f t="shared" si="10"/>
        <v>574112399.29999995</v>
      </c>
      <c r="N74" s="22">
        <v>2030504245.7</v>
      </c>
      <c r="O74" s="40">
        <f t="shared" si="9"/>
        <v>0.77957892559655362</v>
      </c>
      <c r="P74" s="22">
        <v>2030281665.7</v>
      </c>
      <c r="Q74" s="23">
        <v>2015775705</v>
      </c>
    </row>
    <row r="75" spans="1:17" s="19" customFormat="1" ht="24.7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48</v>
      </c>
      <c r="F75" s="20" t="s">
        <v>51</v>
      </c>
      <c r="G75" s="37" t="s">
        <v>173</v>
      </c>
      <c r="H75" s="20" t="s">
        <v>9</v>
      </c>
      <c r="I75" s="21" t="s">
        <v>10</v>
      </c>
      <c r="J75" s="63">
        <v>531803562</v>
      </c>
      <c r="K75" s="22">
        <v>0</v>
      </c>
      <c r="L75" s="63">
        <v>33762557</v>
      </c>
      <c r="M75" s="22">
        <f t="shared" si="10"/>
        <v>498041005</v>
      </c>
      <c r="N75" s="22">
        <v>33762557</v>
      </c>
      <c r="O75" s="40">
        <f t="shared" si="9"/>
        <v>6.3486895185557252E-2</v>
      </c>
      <c r="P75" s="22">
        <v>33762557</v>
      </c>
      <c r="Q75" s="23">
        <v>33762557</v>
      </c>
    </row>
    <row r="76" spans="1:17" s="19" customFormat="1" ht="24.7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48</v>
      </c>
      <c r="F76" s="20" t="s">
        <v>51</v>
      </c>
      <c r="G76" s="37" t="s">
        <v>173</v>
      </c>
      <c r="H76" s="20" t="s">
        <v>9</v>
      </c>
      <c r="I76" s="21" t="s">
        <v>114</v>
      </c>
      <c r="J76" s="63">
        <v>132100000</v>
      </c>
      <c r="K76" s="22">
        <v>0</v>
      </c>
      <c r="L76" s="63">
        <v>132100000</v>
      </c>
      <c r="M76" s="22">
        <f t="shared" si="10"/>
        <v>0</v>
      </c>
      <c r="N76" s="22">
        <v>132100000</v>
      </c>
      <c r="O76" s="40">
        <f t="shared" si="9"/>
        <v>1</v>
      </c>
      <c r="P76" s="22">
        <v>132100000</v>
      </c>
      <c r="Q76" s="23">
        <v>132100000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49</v>
      </c>
      <c r="F77" s="20" t="s">
        <v>40</v>
      </c>
      <c r="G77" s="37" t="s">
        <v>174</v>
      </c>
      <c r="H77" s="20" t="s">
        <v>6</v>
      </c>
      <c r="I77" s="21" t="s">
        <v>7</v>
      </c>
      <c r="J77" s="63">
        <v>1939437449</v>
      </c>
      <c r="K77" s="22">
        <v>0</v>
      </c>
      <c r="L77" s="63">
        <v>1877893276</v>
      </c>
      <c r="M77" s="22">
        <f t="shared" si="10"/>
        <v>61544173</v>
      </c>
      <c r="N77" s="22">
        <v>1614857407</v>
      </c>
      <c r="O77" s="40">
        <f t="shared" si="9"/>
        <v>0.83264217045651157</v>
      </c>
      <c r="P77" s="22">
        <v>1221686569</v>
      </c>
      <c r="Q77" s="23">
        <v>1221503179</v>
      </c>
    </row>
    <row r="78" spans="1:17" s="19" customFormat="1" ht="16.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49</v>
      </c>
      <c r="F78" s="20" t="s">
        <v>42</v>
      </c>
      <c r="G78" s="37" t="s">
        <v>175</v>
      </c>
      <c r="H78" s="20" t="s">
        <v>6</v>
      </c>
      <c r="I78" s="21" t="s">
        <v>7</v>
      </c>
      <c r="J78" s="63">
        <v>1024044259.26</v>
      </c>
      <c r="K78" s="22">
        <v>0</v>
      </c>
      <c r="L78" s="63">
        <v>1020929669.26</v>
      </c>
      <c r="M78" s="22">
        <f t="shared" si="10"/>
        <v>3114590</v>
      </c>
      <c r="N78" s="22">
        <v>1020929669.26</v>
      </c>
      <c r="O78" s="40">
        <f t="shared" si="9"/>
        <v>0.99695853966092185</v>
      </c>
      <c r="P78" s="22">
        <v>726299577</v>
      </c>
      <c r="Q78" s="23">
        <v>726299577</v>
      </c>
    </row>
    <row r="79" spans="1:17" s="19" customFormat="1" ht="16.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49</v>
      </c>
      <c r="F79" s="20" t="s">
        <v>44</v>
      </c>
      <c r="G79" s="37" t="s">
        <v>176</v>
      </c>
      <c r="H79" s="20" t="s">
        <v>6</v>
      </c>
      <c r="I79" s="21" t="s">
        <v>7</v>
      </c>
      <c r="J79" s="63">
        <v>0</v>
      </c>
      <c r="K79" s="22">
        <v>0</v>
      </c>
      <c r="L79" s="63">
        <v>0</v>
      </c>
      <c r="M79" s="22">
        <f t="shared" si="10"/>
        <v>0</v>
      </c>
      <c r="N79" s="22">
        <v>0</v>
      </c>
      <c r="O79" s="40">
        <f t="shared" si="9"/>
        <v>0</v>
      </c>
      <c r="P79" s="22">
        <v>0</v>
      </c>
      <c r="Q79" s="23">
        <v>0</v>
      </c>
    </row>
    <row r="80" spans="1:17" s="19" customFormat="1" ht="16.5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50</v>
      </c>
      <c r="F80" s="20" t="s">
        <v>42</v>
      </c>
      <c r="G80" s="37" t="s">
        <v>177</v>
      </c>
      <c r="H80" s="20" t="s">
        <v>6</v>
      </c>
      <c r="I80" s="21" t="s">
        <v>7</v>
      </c>
      <c r="J80" s="63">
        <v>2870000</v>
      </c>
      <c r="K80" s="22">
        <v>0</v>
      </c>
      <c r="L80" s="63">
        <v>902720</v>
      </c>
      <c r="M80" s="22">
        <f t="shared" si="10"/>
        <v>1967280</v>
      </c>
      <c r="N80" s="22">
        <v>902720</v>
      </c>
      <c r="O80" s="40">
        <f t="shared" si="9"/>
        <v>0.31453658536585366</v>
      </c>
      <c r="P80" s="22">
        <v>902720</v>
      </c>
      <c r="Q80" s="23">
        <v>885720</v>
      </c>
    </row>
    <row r="81" spans="1:19" s="19" customFormat="1" ht="24.75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50</v>
      </c>
      <c r="F81" s="20" t="s">
        <v>44</v>
      </c>
      <c r="G81" s="37" t="s">
        <v>178</v>
      </c>
      <c r="H81" s="20" t="s">
        <v>6</v>
      </c>
      <c r="I81" s="21" t="s">
        <v>7</v>
      </c>
      <c r="J81" s="63">
        <v>41256000</v>
      </c>
      <c r="K81" s="22">
        <v>0</v>
      </c>
      <c r="L81" s="63">
        <v>28747400</v>
      </c>
      <c r="M81" s="22">
        <f t="shared" si="10"/>
        <v>12508600</v>
      </c>
      <c r="N81" s="22">
        <v>28747400</v>
      </c>
      <c r="O81" s="40">
        <f t="shared" si="9"/>
        <v>0.69680531316656968</v>
      </c>
      <c r="P81" s="22">
        <v>7086200</v>
      </c>
      <c r="Q81" s="23">
        <v>5269200</v>
      </c>
    </row>
    <row r="82" spans="1:19" s="19" customFormat="1" ht="33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50</v>
      </c>
      <c r="F82" s="20" t="s">
        <v>45</v>
      </c>
      <c r="G82" s="37" t="s">
        <v>179</v>
      </c>
      <c r="H82" s="20" t="s">
        <v>6</v>
      </c>
      <c r="I82" s="21" t="s">
        <v>7</v>
      </c>
      <c r="J82" s="63">
        <v>453800000</v>
      </c>
      <c r="K82" s="22">
        <v>0</v>
      </c>
      <c r="L82" s="63">
        <v>320476610.77999997</v>
      </c>
      <c r="M82" s="22">
        <f t="shared" si="10"/>
        <v>133323389.22000003</v>
      </c>
      <c r="N82" s="22">
        <v>320476610.77999997</v>
      </c>
      <c r="O82" s="40">
        <f t="shared" si="9"/>
        <v>0.7062067227412957</v>
      </c>
      <c r="P82" s="22">
        <v>320261556.77999997</v>
      </c>
      <c r="Q82" s="23">
        <v>317331579.77999997</v>
      </c>
    </row>
    <row r="83" spans="1:19" s="19" customFormat="1" ht="16.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50</v>
      </c>
      <c r="F83" s="20" t="s">
        <v>47</v>
      </c>
      <c r="G83" s="37" t="s">
        <v>180</v>
      </c>
      <c r="H83" s="20" t="s">
        <v>6</v>
      </c>
      <c r="I83" s="21" t="s">
        <v>7</v>
      </c>
      <c r="J83" s="63">
        <v>10177788296.5</v>
      </c>
      <c r="K83" s="22">
        <v>0</v>
      </c>
      <c r="L83" s="63">
        <v>10020773125.870001</v>
      </c>
      <c r="M83" s="22">
        <f t="shared" si="10"/>
        <v>157015170.62999916</v>
      </c>
      <c r="N83" s="22">
        <v>10020773125.870001</v>
      </c>
      <c r="O83" s="40">
        <f t="shared" si="9"/>
        <v>0.9845727611878119</v>
      </c>
      <c r="P83" s="22">
        <v>6636894516.2299995</v>
      </c>
      <c r="Q83" s="23">
        <v>6636602739.2299995</v>
      </c>
    </row>
    <row r="84" spans="1:19" s="19" customFormat="1" ht="33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50</v>
      </c>
      <c r="F84" s="20" t="s">
        <v>49</v>
      </c>
      <c r="G84" s="37" t="s">
        <v>181</v>
      </c>
      <c r="H84" s="20" t="s">
        <v>6</v>
      </c>
      <c r="I84" s="21" t="s">
        <v>7</v>
      </c>
      <c r="J84" s="63">
        <v>246778249.5</v>
      </c>
      <c r="K84" s="22">
        <v>0</v>
      </c>
      <c r="L84" s="63">
        <v>116934765.8</v>
      </c>
      <c r="M84" s="22">
        <f t="shared" si="10"/>
        <v>129843483.7</v>
      </c>
      <c r="N84" s="22">
        <v>81148765.799999997</v>
      </c>
      <c r="O84" s="40">
        <f t="shared" si="9"/>
        <v>0.32883273126548374</v>
      </c>
      <c r="P84" s="22">
        <v>33377139.800000001</v>
      </c>
      <c r="Q84" s="23">
        <v>33287139.800000001</v>
      </c>
    </row>
    <row r="85" spans="1:19" s="19" customFormat="1" ht="24.7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50</v>
      </c>
      <c r="F85" s="88" t="s">
        <v>50</v>
      </c>
      <c r="G85" s="37" t="s">
        <v>189</v>
      </c>
      <c r="H85" s="20" t="s">
        <v>6</v>
      </c>
      <c r="I85" s="21" t="s">
        <v>7</v>
      </c>
      <c r="J85" s="63">
        <v>300000</v>
      </c>
      <c r="K85" s="22">
        <v>0</v>
      </c>
      <c r="L85" s="63">
        <v>190000</v>
      </c>
      <c r="M85" s="22">
        <f t="shared" ref="M85" si="15">+J85-L85-K85</f>
        <v>110000</v>
      </c>
      <c r="N85" s="22">
        <v>190000</v>
      </c>
      <c r="O85" s="40">
        <f t="shared" si="9"/>
        <v>0.6333333333333333</v>
      </c>
      <c r="P85" s="22">
        <v>190000</v>
      </c>
      <c r="Q85" s="23">
        <v>190000</v>
      </c>
    </row>
    <row r="86" spans="1:19" s="19" customFormat="1" ht="41.2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50</v>
      </c>
      <c r="F86" s="20" t="s">
        <v>51</v>
      </c>
      <c r="G86" s="37" t="s">
        <v>182</v>
      </c>
      <c r="H86" s="20" t="s">
        <v>6</v>
      </c>
      <c r="I86" s="21" t="s">
        <v>7</v>
      </c>
      <c r="J86" s="63">
        <v>1130000</v>
      </c>
      <c r="K86" s="22">
        <v>0</v>
      </c>
      <c r="L86" s="63">
        <v>300000</v>
      </c>
      <c r="M86" s="22">
        <f t="shared" si="10"/>
        <v>830000</v>
      </c>
      <c r="N86" s="22">
        <v>300000</v>
      </c>
      <c r="O86" s="40">
        <f t="shared" si="9"/>
        <v>0.26548672566371684</v>
      </c>
      <c r="P86" s="22">
        <v>300000</v>
      </c>
      <c r="Q86" s="23">
        <v>300000</v>
      </c>
    </row>
    <row r="87" spans="1:19" s="19" customFormat="1" ht="24.7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51</v>
      </c>
      <c r="F87" s="20" t="s">
        <v>44</v>
      </c>
      <c r="G87" s="37" t="s">
        <v>183</v>
      </c>
      <c r="H87" s="20" t="s">
        <v>6</v>
      </c>
      <c r="I87" s="21" t="s">
        <v>7</v>
      </c>
      <c r="J87" s="63">
        <v>51500000</v>
      </c>
      <c r="K87" s="22">
        <v>0</v>
      </c>
      <c r="L87" s="63">
        <v>15844000</v>
      </c>
      <c r="M87" s="22">
        <f t="shared" si="10"/>
        <v>35656000</v>
      </c>
      <c r="N87" s="22">
        <v>15844000</v>
      </c>
      <c r="O87" s="40">
        <f t="shared" si="9"/>
        <v>0.30765048543689322</v>
      </c>
      <c r="P87" s="22">
        <v>0</v>
      </c>
      <c r="Q87" s="23">
        <v>0</v>
      </c>
    </row>
    <row r="88" spans="1:19" s="19" customFormat="1" ht="41.25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51</v>
      </c>
      <c r="F88" s="20" t="s">
        <v>45</v>
      </c>
      <c r="G88" s="37" t="s">
        <v>184</v>
      </c>
      <c r="H88" s="20" t="s">
        <v>6</v>
      </c>
      <c r="I88" s="21" t="s">
        <v>7</v>
      </c>
      <c r="J88" s="63">
        <v>541902488</v>
      </c>
      <c r="K88" s="22">
        <v>0</v>
      </c>
      <c r="L88" s="63">
        <v>388470546.66000003</v>
      </c>
      <c r="M88" s="22">
        <f t="shared" si="10"/>
        <v>153431941.33999997</v>
      </c>
      <c r="N88" s="22">
        <v>388470546.66000003</v>
      </c>
      <c r="O88" s="40">
        <f t="shared" si="9"/>
        <v>0.71686429802846752</v>
      </c>
      <c r="P88" s="22">
        <v>289806337.99000001</v>
      </c>
      <c r="Q88" s="23">
        <v>287745276.69</v>
      </c>
    </row>
    <row r="89" spans="1:19" s="19" customFormat="1" ht="16.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51</v>
      </c>
      <c r="F89" s="88" t="s">
        <v>48</v>
      </c>
      <c r="G89" s="37" t="s">
        <v>185</v>
      </c>
      <c r="H89" s="20" t="s">
        <v>6</v>
      </c>
      <c r="I89" s="21" t="s">
        <v>7</v>
      </c>
      <c r="J89" s="63">
        <v>289067986</v>
      </c>
      <c r="K89" s="22">
        <v>0</v>
      </c>
      <c r="L89" s="63">
        <v>241264586</v>
      </c>
      <c r="M89" s="22">
        <f t="shared" si="10"/>
        <v>47803400</v>
      </c>
      <c r="N89" s="22">
        <v>197792040</v>
      </c>
      <c r="O89" s="40">
        <f t="shared" si="9"/>
        <v>0.684240557859631</v>
      </c>
      <c r="P89" s="22">
        <v>0</v>
      </c>
      <c r="Q89" s="23">
        <v>0</v>
      </c>
    </row>
    <row r="90" spans="1:19" s="19" customFormat="1" ht="16.5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51</v>
      </c>
      <c r="F90" s="88" t="s">
        <v>48</v>
      </c>
      <c r="G90" s="37" t="s">
        <v>185</v>
      </c>
      <c r="H90" s="20" t="s">
        <v>6</v>
      </c>
      <c r="I90" s="21">
        <v>20</v>
      </c>
      <c r="J90" s="63">
        <v>119196438</v>
      </c>
      <c r="K90" s="22">
        <v>0</v>
      </c>
      <c r="L90" s="63">
        <v>119196438</v>
      </c>
      <c r="M90" s="22">
        <f t="shared" ref="M90" si="16">+J90-L90-K90</f>
        <v>0</v>
      </c>
      <c r="N90" s="22">
        <v>119196438</v>
      </c>
      <c r="O90" s="40">
        <f t="shared" ref="O90" si="17">IF(N90&gt;1,N90/(J90-K90),0)</f>
        <v>1</v>
      </c>
      <c r="P90" s="22">
        <v>0</v>
      </c>
      <c r="Q90" s="23">
        <v>0</v>
      </c>
    </row>
    <row r="91" spans="1:19" s="19" customFormat="1" ht="16.5" x14ac:dyDescent="0.25">
      <c r="A91" s="38" t="s">
        <v>4</v>
      </c>
      <c r="B91" s="20" t="s">
        <v>55</v>
      </c>
      <c r="C91" s="20" t="s">
        <v>55</v>
      </c>
      <c r="D91" s="20" t="s">
        <v>55</v>
      </c>
      <c r="E91" s="20" t="s">
        <v>51</v>
      </c>
      <c r="F91" s="88" t="s">
        <v>49</v>
      </c>
      <c r="G91" s="37" t="s">
        <v>186</v>
      </c>
      <c r="H91" s="20" t="s">
        <v>6</v>
      </c>
      <c r="I91" s="21" t="s">
        <v>7</v>
      </c>
      <c r="J91" s="63">
        <v>6774050</v>
      </c>
      <c r="K91" s="22">
        <v>0</v>
      </c>
      <c r="L91" s="63">
        <v>6268050</v>
      </c>
      <c r="M91" s="22">
        <f t="shared" si="10"/>
        <v>506000</v>
      </c>
      <c r="N91" s="22">
        <v>6268050</v>
      </c>
      <c r="O91" s="40">
        <f t="shared" si="9"/>
        <v>0.92530317904355597</v>
      </c>
      <c r="P91" s="22">
        <v>4153850.4</v>
      </c>
      <c r="Q91" s="23">
        <v>4153850.4</v>
      </c>
    </row>
    <row r="92" spans="1:19" s="19" customFormat="1" ht="16.5" x14ac:dyDescent="0.25">
      <c r="A92" s="38" t="s">
        <v>4</v>
      </c>
      <c r="B92" s="20" t="s">
        <v>55</v>
      </c>
      <c r="C92" s="20" t="s">
        <v>55</v>
      </c>
      <c r="D92" s="20" t="s">
        <v>55</v>
      </c>
      <c r="E92" s="20" t="s">
        <v>52</v>
      </c>
      <c r="F92" s="20"/>
      <c r="G92" s="37" t="s">
        <v>82</v>
      </c>
      <c r="H92" s="20" t="s">
        <v>6</v>
      </c>
      <c r="I92" s="21" t="s">
        <v>7</v>
      </c>
      <c r="J92" s="63">
        <v>524477322.05000001</v>
      </c>
      <c r="K92" s="22">
        <v>0</v>
      </c>
      <c r="L92" s="63">
        <v>370992092</v>
      </c>
      <c r="M92" s="22">
        <f t="shared" si="10"/>
        <v>153485230.05000001</v>
      </c>
      <c r="N92" s="22">
        <v>368928193</v>
      </c>
      <c r="O92" s="40">
        <f t="shared" si="9"/>
        <v>0.70342067709998901</v>
      </c>
      <c r="P92" s="22">
        <v>367820391</v>
      </c>
      <c r="Q92" s="23">
        <v>361921440</v>
      </c>
    </row>
    <row r="93" spans="1:19" s="19" customFormat="1" ht="16.5" x14ac:dyDescent="0.25">
      <c r="A93" s="38" t="s">
        <v>4</v>
      </c>
      <c r="B93" s="20" t="s">
        <v>55</v>
      </c>
      <c r="C93" s="20" t="s">
        <v>55</v>
      </c>
      <c r="D93" s="20" t="s">
        <v>55</v>
      </c>
      <c r="E93" s="20" t="s">
        <v>52</v>
      </c>
      <c r="F93" s="20"/>
      <c r="G93" s="37" t="s">
        <v>82</v>
      </c>
      <c r="H93" s="20" t="s">
        <v>6</v>
      </c>
      <c r="I93" s="21">
        <v>20</v>
      </c>
      <c r="J93" s="63">
        <v>1000000</v>
      </c>
      <c r="K93" s="22">
        <v>0</v>
      </c>
      <c r="L93" s="63">
        <v>384494</v>
      </c>
      <c r="M93" s="22">
        <f t="shared" ref="M93" si="18">+J93-L93-K93</f>
        <v>615506</v>
      </c>
      <c r="N93" s="22">
        <v>384494</v>
      </c>
      <c r="O93" s="40">
        <f t="shared" ref="O93" si="19">IF(N93&gt;1,N93/(J93-K93),0)</f>
        <v>0.384494</v>
      </c>
      <c r="P93" s="22">
        <v>384494</v>
      </c>
      <c r="Q93" s="23">
        <v>384494</v>
      </c>
    </row>
    <row r="94" spans="1:19" ht="16.5" customHeight="1" x14ac:dyDescent="0.25">
      <c r="A94" s="14" t="s">
        <v>4</v>
      </c>
      <c r="B94" s="4" t="s">
        <v>55</v>
      </c>
      <c r="C94" s="4"/>
      <c r="D94" s="4"/>
      <c r="E94" s="4"/>
      <c r="F94" s="4"/>
      <c r="G94" s="4" t="s">
        <v>87</v>
      </c>
      <c r="H94" s="4" t="s">
        <v>6</v>
      </c>
      <c r="I94" s="4" t="s">
        <v>7</v>
      </c>
      <c r="J94" s="86">
        <f>J37+J42</f>
        <v>23582600000</v>
      </c>
      <c r="K94" s="6">
        <f>K37+K42</f>
        <v>0</v>
      </c>
      <c r="L94" s="6">
        <f>L37+L42</f>
        <v>18556798389.84</v>
      </c>
      <c r="M94" s="6">
        <f>M37+M42</f>
        <v>5025801610.1599989</v>
      </c>
      <c r="N94" s="6">
        <f>N37+N42</f>
        <v>17285760254.91</v>
      </c>
      <c r="O94" s="42">
        <f>IF(N94&gt;1,N94/(J94-K94),0)</f>
        <v>0.73298789170447698</v>
      </c>
      <c r="P94" s="6">
        <f>P37+P42</f>
        <v>12248442763.129997</v>
      </c>
      <c r="Q94" s="15">
        <f>Q37+Q42</f>
        <v>12188290615.559998</v>
      </c>
      <c r="R94" s="49"/>
    </row>
    <row r="95" spans="1:19" ht="16.5" customHeight="1" x14ac:dyDescent="0.25">
      <c r="A95" s="14" t="s">
        <v>4</v>
      </c>
      <c r="B95" s="4" t="s">
        <v>55</v>
      </c>
      <c r="C95" s="4"/>
      <c r="D95" s="4"/>
      <c r="E95" s="4"/>
      <c r="F95" s="4"/>
      <c r="G95" s="4" t="s">
        <v>87</v>
      </c>
      <c r="H95" s="4" t="s">
        <v>9</v>
      </c>
      <c r="I95" s="4">
        <v>20</v>
      </c>
      <c r="J95" s="6">
        <f>J43</f>
        <v>672500000</v>
      </c>
      <c r="K95" s="6">
        <f>K43</f>
        <v>0</v>
      </c>
      <c r="L95" s="6">
        <f>L43</f>
        <v>173373489</v>
      </c>
      <c r="M95" s="6">
        <f>M43</f>
        <v>499126511</v>
      </c>
      <c r="N95" s="6">
        <f>N43</f>
        <v>173373489</v>
      </c>
      <c r="O95" s="42">
        <f>IF(N95&gt;1,N95/(J95-K95),0)</f>
        <v>0.25780444460966545</v>
      </c>
      <c r="P95" s="6">
        <f>P43</f>
        <v>34177051</v>
      </c>
      <c r="Q95" s="15">
        <f>Q43</f>
        <v>34177051</v>
      </c>
      <c r="R95" s="49"/>
    </row>
    <row r="96" spans="1:19" ht="16.5" customHeight="1" x14ac:dyDescent="0.25">
      <c r="A96" s="14" t="s">
        <v>4</v>
      </c>
      <c r="B96" s="4" t="s">
        <v>55</v>
      </c>
      <c r="C96" s="4"/>
      <c r="D96" s="4"/>
      <c r="E96" s="4"/>
      <c r="F96" s="4"/>
      <c r="G96" s="4" t="s">
        <v>87</v>
      </c>
      <c r="H96" s="4" t="s">
        <v>9</v>
      </c>
      <c r="I96" s="4">
        <v>21</v>
      </c>
      <c r="J96" s="6">
        <f>J44</f>
        <v>132100000</v>
      </c>
      <c r="K96" s="6">
        <f>K44</f>
        <v>0</v>
      </c>
      <c r="L96" s="6">
        <f>L44</f>
        <v>132100000</v>
      </c>
      <c r="M96" s="6">
        <f>M44</f>
        <v>0</v>
      </c>
      <c r="N96" s="6">
        <f>N44</f>
        <v>132100000</v>
      </c>
      <c r="O96" s="42">
        <f>IF(N96&gt;1,N96/(J96-K96),0)</f>
        <v>1</v>
      </c>
      <c r="P96" s="6">
        <f>P44</f>
        <v>132100000</v>
      </c>
      <c r="Q96" s="15">
        <f>Q44</f>
        <v>132100000</v>
      </c>
      <c r="S96" s="49"/>
    </row>
    <row r="97" spans="1:17" ht="15.75" customHeight="1" thickBot="1" x14ac:dyDescent="0.3">
      <c r="A97" s="103" t="s">
        <v>90</v>
      </c>
      <c r="B97" s="104"/>
      <c r="C97" s="104"/>
      <c r="D97" s="104"/>
      <c r="E97" s="104"/>
      <c r="F97" s="104"/>
      <c r="G97" s="104"/>
      <c r="H97" s="104"/>
      <c r="I97" s="105"/>
      <c r="J97" s="7">
        <f>SUM(J94:J96)</f>
        <v>24387200000</v>
      </c>
      <c r="K97" s="7">
        <f t="shared" ref="K97:N97" si="20">SUM(K94:K96)</f>
        <v>0</v>
      </c>
      <c r="L97" s="7">
        <f t="shared" si="20"/>
        <v>18862271878.84</v>
      </c>
      <c r="M97" s="7">
        <f t="shared" si="20"/>
        <v>5524928121.1599989</v>
      </c>
      <c r="N97" s="7">
        <f t="shared" si="20"/>
        <v>17591233743.91</v>
      </c>
      <c r="O97" s="42">
        <f>IF(N97&gt;1,N97/(J97-K97),0)</f>
        <v>0.72133060555988382</v>
      </c>
      <c r="P97" s="7">
        <f t="shared" ref="P97:Q97" si="21">SUM(P94:P96)</f>
        <v>12414719814.129997</v>
      </c>
      <c r="Q97" s="16">
        <f t="shared" si="21"/>
        <v>12354567666.559998</v>
      </c>
    </row>
    <row r="98" spans="1:17" ht="15.75" customHeight="1" thickBot="1" x14ac:dyDescent="0.3">
      <c r="A98" s="97" t="s">
        <v>99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9"/>
    </row>
    <row r="99" spans="1:17" s="66" customFormat="1" ht="24.75" customHeight="1" x14ac:dyDescent="0.25">
      <c r="A99" s="24" t="s">
        <v>4</v>
      </c>
      <c r="B99" s="25" t="s">
        <v>56</v>
      </c>
      <c r="C99" s="25" t="s">
        <v>56</v>
      </c>
      <c r="D99" s="25"/>
      <c r="E99" s="25"/>
      <c r="F99" s="25"/>
      <c r="G99" s="26" t="s">
        <v>140</v>
      </c>
      <c r="H99" s="25" t="s">
        <v>6</v>
      </c>
      <c r="I99" s="27">
        <v>10</v>
      </c>
      <c r="J99" s="28">
        <f>J100</f>
        <v>16400000000</v>
      </c>
      <c r="K99" s="28">
        <f t="shared" ref="K99:L99" si="22">K100</f>
        <v>16400000000</v>
      </c>
      <c r="L99" s="28">
        <f t="shared" si="22"/>
        <v>0</v>
      </c>
      <c r="M99" s="28">
        <f>M100</f>
        <v>0</v>
      </c>
      <c r="N99" s="28">
        <f>N100</f>
        <v>0</v>
      </c>
      <c r="O99" s="41">
        <f t="shared" ref="O99:O106" si="23">IF(N99&gt;1,N99/(J99-K99),0)</f>
        <v>0</v>
      </c>
      <c r="P99" s="28">
        <f t="shared" ref="P99" si="24">P100</f>
        <v>0</v>
      </c>
      <c r="Q99" s="36">
        <f t="shared" ref="Q99" si="25">Q100</f>
        <v>0</v>
      </c>
    </row>
    <row r="100" spans="1:17" s="66" customFormat="1" ht="24.75" customHeight="1" x14ac:dyDescent="0.25">
      <c r="A100" s="24" t="s">
        <v>4</v>
      </c>
      <c r="B100" s="25" t="s">
        <v>56</v>
      </c>
      <c r="C100" s="25" t="s">
        <v>56</v>
      </c>
      <c r="D100" s="25" t="s">
        <v>39</v>
      </c>
      <c r="E100" s="25"/>
      <c r="F100" s="25"/>
      <c r="G100" s="26" t="s">
        <v>101</v>
      </c>
      <c r="H100" s="25" t="s">
        <v>6</v>
      </c>
      <c r="I100" s="27">
        <v>10</v>
      </c>
      <c r="J100" s="28">
        <f>J101</f>
        <v>16400000000</v>
      </c>
      <c r="K100" s="28">
        <f>K101</f>
        <v>16400000000</v>
      </c>
      <c r="L100" s="28">
        <f>L101</f>
        <v>0</v>
      </c>
      <c r="M100" s="28">
        <f>M101</f>
        <v>0</v>
      </c>
      <c r="N100" s="28">
        <f>N101</f>
        <v>0</v>
      </c>
      <c r="O100" s="41">
        <f t="shared" si="23"/>
        <v>0</v>
      </c>
      <c r="P100" s="28">
        <f>P101</f>
        <v>0</v>
      </c>
      <c r="Q100" s="36">
        <f>Q101</f>
        <v>0</v>
      </c>
    </row>
    <row r="101" spans="1:17" s="66" customFormat="1" ht="24.75" customHeight="1" x14ac:dyDescent="0.25">
      <c r="A101" s="38" t="s">
        <v>4</v>
      </c>
      <c r="B101" s="20" t="s">
        <v>56</v>
      </c>
      <c r="C101" s="20" t="s">
        <v>56</v>
      </c>
      <c r="D101" s="88" t="s">
        <v>39</v>
      </c>
      <c r="E101" s="20">
        <v>999</v>
      </c>
      <c r="F101" s="20"/>
      <c r="G101" s="37" t="s">
        <v>91</v>
      </c>
      <c r="H101" s="20" t="s">
        <v>6</v>
      </c>
      <c r="I101" s="21">
        <v>10</v>
      </c>
      <c r="J101" s="22">
        <v>16400000000</v>
      </c>
      <c r="K101" s="22">
        <v>16400000000</v>
      </c>
      <c r="L101" s="22">
        <v>0</v>
      </c>
      <c r="M101" s="22">
        <f>J101-L101-K101</f>
        <v>0</v>
      </c>
      <c r="N101" s="22">
        <v>0</v>
      </c>
      <c r="O101" s="40">
        <f t="shared" si="23"/>
        <v>0</v>
      </c>
      <c r="P101" s="22">
        <v>0</v>
      </c>
      <c r="Q101" s="23">
        <v>0</v>
      </c>
    </row>
    <row r="102" spans="1:17" s="66" customFormat="1" ht="24.75" customHeight="1" x14ac:dyDescent="0.25">
      <c r="A102" s="24" t="s">
        <v>4</v>
      </c>
      <c r="B102" s="25" t="s">
        <v>56</v>
      </c>
      <c r="C102" s="25" t="s">
        <v>79</v>
      </c>
      <c r="D102" s="25"/>
      <c r="E102" s="25"/>
      <c r="F102" s="25"/>
      <c r="G102" s="26" t="s">
        <v>98</v>
      </c>
      <c r="H102" s="25" t="s">
        <v>6</v>
      </c>
      <c r="I102" s="27">
        <v>10</v>
      </c>
      <c r="J102" s="28">
        <f>J104</f>
        <v>1126900000</v>
      </c>
      <c r="K102" s="28">
        <f>K104</f>
        <v>0</v>
      </c>
      <c r="L102" s="28">
        <f>L104</f>
        <v>641440902</v>
      </c>
      <c r="M102" s="39">
        <f>M104</f>
        <v>485459098</v>
      </c>
      <c r="N102" s="28">
        <f>N104</f>
        <v>641440902</v>
      </c>
      <c r="O102" s="70">
        <f t="shared" si="23"/>
        <v>0.56920836099032746</v>
      </c>
      <c r="P102" s="28">
        <f>P104</f>
        <v>641440902</v>
      </c>
      <c r="Q102" s="36">
        <f>Q104</f>
        <v>641440902</v>
      </c>
    </row>
    <row r="103" spans="1:17" s="66" customFormat="1" ht="24.75" customHeight="1" x14ac:dyDescent="0.25">
      <c r="A103" s="24" t="s">
        <v>4</v>
      </c>
      <c r="B103" s="25" t="s">
        <v>56</v>
      </c>
      <c r="C103" s="25" t="s">
        <v>79</v>
      </c>
      <c r="D103" s="25" t="s">
        <v>55</v>
      </c>
      <c r="E103" s="25"/>
      <c r="F103" s="25"/>
      <c r="G103" s="26" t="s">
        <v>141</v>
      </c>
      <c r="H103" s="25" t="s">
        <v>6</v>
      </c>
      <c r="I103" s="27">
        <v>10</v>
      </c>
      <c r="J103" s="39">
        <f>J104</f>
        <v>1126900000</v>
      </c>
      <c r="K103" s="39"/>
      <c r="L103" s="39">
        <f>L104</f>
        <v>641440902</v>
      </c>
      <c r="M103" s="28">
        <f>M104</f>
        <v>485459098</v>
      </c>
      <c r="N103" s="28">
        <f>N104</f>
        <v>641440902</v>
      </c>
      <c r="O103" s="70">
        <f t="shared" si="23"/>
        <v>0.56920836099032746</v>
      </c>
      <c r="P103" s="28">
        <f>P104</f>
        <v>641440902</v>
      </c>
      <c r="Q103" s="36">
        <f>Q104</f>
        <v>641440902</v>
      </c>
    </row>
    <row r="104" spans="1:17" s="19" customFormat="1" ht="16.5" customHeight="1" x14ac:dyDescent="0.25">
      <c r="A104" s="24" t="s">
        <v>4</v>
      </c>
      <c r="B104" s="25" t="s">
        <v>56</v>
      </c>
      <c r="C104" s="25" t="s">
        <v>79</v>
      </c>
      <c r="D104" s="25" t="s">
        <v>55</v>
      </c>
      <c r="E104" s="25" t="s">
        <v>80</v>
      </c>
      <c r="F104" s="25"/>
      <c r="G104" s="26" t="s">
        <v>92</v>
      </c>
      <c r="H104" s="25" t="s">
        <v>6</v>
      </c>
      <c r="I104" s="27">
        <v>10</v>
      </c>
      <c r="J104" s="39">
        <f>J105+J106</f>
        <v>1126900000</v>
      </c>
      <c r="K104" s="39">
        <f>K105+K106</f>
        <v>0</v>
      </c>
      <c r="L104" s="39">
        <f>L105+L106</f>
        <v>641440902</v>
      </c>
      <c r="M104" s="28">
        <f>M105+M106</f>
        <v>485459098</v>
      </c>
      <c r="N104" s="39">
        <f t="shared" ref="N104:Q104" si="26">N105+N106</f>
        <v>641440902</v>
      </c>
      <c r="O104" s="41">
        <f t="shared" si="23"/>
        <v>0.56920836099032746</v>
      </c>
      <c r="P104" s="28">
        <f t="shared" si="26"/>
        <v>641440902</v>
      </c>
      <c r="Q104" s="36">
        <f t="shared" si="26"/>
        <v>641440902</v>
      </c>
    </row>
    <row r="105" spans="1:17" s="19" customFormat="1" ht="16.5" customHeight="1" x14ac:dyDescent="0.25">
      <c r="A105" s="38" t="s">
        <v>4</v>
      </c>
      <c r="B105" s="20" t="s">
        <v>56</v>
      </c>
      <c r="C105" s="20" t="s">
        <v>79</v>
      </c>
      <c r="D105" s="20" t="s">
        <v>55</v>
      </c>
      <c r="E105" s="20" t="s">
        <v>80</v>
      </c>
      <c r="F105" s="20" t="s">
        <v>40</v>
      </c>
      <c r="G105" s="37" t="s">
        <v>83</v>
      </c>
      <c r="H105" s="20" t="s">
        <v>6</v>
      </c>
      <c r="I105" s="20" t="s">
        <v>7</v>
      </c>
      <c r="J105" s="44">
        <v>763400606</v>
      </c>
      <c r="K105" s="22">
        <v>0</v>
      </c>
      <c r="L105" s="44">
        <v>429674021</v>
      </c>
      <c r="M105" s="22">
        <f>+J105-L105-K105</f>
        <v>333726585</v>
      </c>
      <c r="N105" s="44">
        <v>429674021</v>
      </c>
      <c r="O105" s="40">
        <f t="shared" si="23"/>
        <v>0.56284212721727911</v>
      </c>
      <c r="P105" s="44">
        <v>429674021</v>
      </c>
      <c r="Q105" s="72">
        <v>429674021</v>
      </c>
    </row>
    <row r="106" spans="1:17" s="66" customFormat="1" ht="16.5" customHeight="1" x14ac:dyDescent="0.25">
      <c r="A106" s="38" t="s">
        <v>4</v>
      </c>
      <c r="B106" s="20" t="s">
        <v>56</v>
      </c>
      <c r="C106" s="20" t="s">
        <v>79</v>
      </c>
      <c r="D106" s="20" t="s">
        <v>55</v>
      </c>
      <c r="E106" s="20" t="s">
        <v>80</v>
      </c>
      <c r="F106" s="20" t="s">
        <v>42</v>
      </c>
      <c r="G106" s="37" t="s">
        <v>84</v>
      </c>
      <c r="H106" s="20" t="s">
        <v>6</v>
      </c>
      <c r="I106" s="20" t="s">
        <v>7</v>
      </c>
      <c r="J106" s="44">
        <v>363499394</v>
      </c>
      <c r="K106" s="22">
        <v>0</v>
      </c>
      <c r="L106" s="44">
        <v>211766881</v>
      </c>
      <c r="M106" s="22">
        <f>+J106-L106-K106</f>
        <v>151732513</v>
      </c>
      <c r="N106" s="44">
        <v>211766881</v>
      </c>
      <c r="O106" s="40">
        <f t="shared" si="23"/>
        <v>0.58257836050202605</v>
      </c>
      <c r="P106" s="44">
        <v>211766881</v>
      </c>
      <c r="Q106" s="72">
        <v>211766881</v>
      </c>
    </row>
    <row r="107" spans="1:17" s="19" customFormat="1" ht="16.5" customHeight="1" x14ac:dyDescent="0.25">
      <c r="A107" s="24" t="s">
        <v>4</v>
      </c>
      <c r="B107" s="25" t="s">
        <v>56</v>
      </c>
      <c r="C107" s="25" t="s">
        <v>7</v>
      </c>
      <c r="D107" s="25"/>
      <c r="E107" s="25"/>
      <c r="F107" s="25"/>
      <c r="G107" s="26" t="s">
        <v>97</v>
      </c>
      <c r="H107" s="25" t="s">
        <v>6</v>
      </c>
      <c r="I107" s="25">
        <v>10</v>
      </c>
      <c r="J107" s="39">
        <f>J109+J111</f>
        <v>280600000</v>
      </c>
      <c r="K107" s="28">
        <f>K109</f>
        <v>0</v>
      </c>
      <c r="L107" s="39">
        <f>L109</f>
        <v>27405208</v>
      </c>
      <c r="M107" s="28">
        <f>M108</f>
        <v>253194792</v>
      </c>
      <c r="N107" s="39">
        <f>N109</f>
        <v>27405208</v>
      </c>
      <c r="O107" s="41">
        <f t="shared" ref="O107" si="27">O109</f>
        <v>9.7666457590876693E-2</v>
      </c>
      <c r="P107" s="39">
        <f>P109</f>
        <v>27405208</v>
      </c>
      <c r="Q107" s="51">
        <f>Q109</f>
        <v>27405208</v>
      </c>
    </row>
    <row r="108" spans="1:17" s="19" customFormat="1" ht="16.5" customHeight="1" x14ac:dyDescent="0.25">
      <c r="A108" s="24" t="s">
        <v>4</v>
      </c>
      <c r="B108" s="25" t="s">
        <v>56</v>
      </c>
      <c r="C108" s="25" t="s">
        <v>7</v>
      </c>
      <c r="D108" s="25" t="s">
        <v>39</v>
      </c>
      <c r="E108" s="25"/>
      <c r="F108" s="25"/>
      <c r="G108" s="26" t="s">
        <v>142</v>
      </c>
      <c r="H108" s="25" t="s">
        <v>6</v>
      </c>
      <c r="I108" s="25">
        <v>10</v>
      </c>
      <c r="J108" s="39">
        <f>J109+J111</f>
        <v>280600000</v>
      </c>
      <c r="K108" s="28">
        <f t="shared" ref="K108:L108" si="28">K109+K111</f>
        <v>0</v>
      </c>
      <c r="L108" s="39">
        <f t="shared" si="28"/>
        <v>27405208</v>
      </c>
      <c r="M108" s="28">
        <f>M109+M111</f>
        <v>253194792</v>
      </c>
      <c r="N108" s="39">
        <f>N109+N111</f>
        <v>27405208</v>
      </c>
      <c r="O108" s="41">
        <f>IF(N108&gt;1,N108/(J108-K108),0)</f>
        <v>9.7666457590876693E-2</v>
      </c>
      <c r="P108" s="39">
        <f t="shared" ref="P108:Q108" si="29">P109+P111</f>
        <v>27405208</v>
      </c>
      <c r="Q108" s="51">
        <f t="shared" si="29"/>
        <v>27405208</v>
      </c>
    </row>
    <row r="109" spans="1:17" s="19" customFormat="1" ht="16.5" customHeight="1" x14ac:dyDescent="0.25">
      <c r="A109" s="24" t="s">
        <v>4</v>
      </c>
      <c r="B109" s="25" t="s">
        <v>56</v>
      </c>
      <c r="C109" s="25" t="s">
        <v>7</v>
      </c>
      <c r="D109" s="25" t="s">
        <v>39</v>
      </c>
      <c r="E109" s="25" t="s">
        <v>40</v>
      </c>
      <c r="F109" s="25"/>
      <c r="G109" s="26" t="s">
        <v>93</v>
      </c>
      <c r="H109" s="25" t="s">
        <v>6</v>
      </c>
      <c r="I109" s="25">
        <v>10</v>
      </c>
      <c r="J109" s="39">
        <f>J110</f>
        <v>280600000</v>
      </c>
      <c r="K109" s="28">
        <f t="shared" ref="K109:N109" si="30">K110</f>
        <v>0</v>
      </c>
      <c r="L109" s="39">
        <f t="shared" si="30"/>
        <v>27405208</v>
      </c>
      <c r="M109" s="28">
        <f t="shared" si="30"/>
        <v>253194792</v>
      </c>
      <c r="N109" s="39">
        <f t="shared" si="30"/>
        <v>27405208</v>
      </c>
      <c r="O109" s="41">
        <f>IF(N109&gt;1,N109/(J109-K109),0)</f>
        <v>9.7666457590876693E-2</v>
      </c>
      <c r="P109" s="39">
        <f t="shared" ref="P109:Q109" si="31">P110</f>
        <v>27405208</v>
      </c>
      <c r="Q109" s="51">
        <f t="shared" si="31"/>
        <v>27405208</v>
      </c>
    </row>
    <row r="110" spans="1:17" s="19" customFormat="1" ht="16.5" customHeight="1" x14ac:dyDescent="0.25">
      <c r="A110" s="24"/>
      <c r="B110" s="25"/>
      <c r="C110" s="20" t="s">
        <v>7</v>
      </c>
      <c r="D110" s="20" t="s">
        <v>39</v>
      </c>
      <c r="E110" s="20" t="s">
        <v>40</v>
      </c>
      <c r="F110" s="20"/>
      <c r="G110" s="37" t="s">
        <v>93</v>
      </c>
      <c r="H110" s="20" t="s">
        <v>6</v>
      </c>
      <c r="I110" s="20">
        <v>10</v>
      </c>
      <c r="J110" s="44">
        <v>280600000</v>
      </c>
      <c r="K110" s="22">
        <v>0</v>
      </c>
      <c r="L110" s="44">
        <v>27405208</v>
      </c>
      <c r="M110" s="22">
        <f>+J110-L110-K110</f>
        <v>253194792</v>
      </c>
      <c r="N110" s="44">
        <v>27405208</v>
      </c>
      <c r="O110" s="40">
        <f t="shared" ref="O110" si="32">IF(N110&gt;1,N110/(J110-K110),0)</f>
        <v>9.7666457590876693E-2</v>
      </c>
      <c r="P110" s="44">
        <v>27405208</v>
      </c>
      <c r="Q110" s="72">
        <v>27405208</v>
      </c>
    </row>
    <row r="111" spans="1:17" s="66" customFormat="1" ht="16.5" customHeight="1" x14ac:dyDescent="0.25">
      <c r="A111" s="24" t="s">
        <v>4</v>
      </c>
      <c r="B111" s="25" t="s">
        <v>56</v>
      </c>
      <c r="C111" s="25" t="s">
        <v>7</v>
      </c>
      <c r="D111" s="25" t="s">
        <v>39</v>
      </c>
      <c r="E111" s="25" t="s">
        <v>42</v>
      </c>
      <c r="F111" s="25"/>
      <c r="G111" s="26" t="s">
        <v>36</v>
      </c>
      <c r="H111" s="25" t="s">
        <v>6</v>
      </c>
      <c r="I111" s="25">
        <v>10</v>
      </c>
      <c r="J111" s="39">
        <f>J112</f>
        <v>0</v>
      </c>
      <c r="K111" s="28">
        <f>K112</f>
        <v>0</v>
      </c>
      <c r="L111" s="39">
        <f t="shared" ref="L111:N111" si="33">L112</f>
        <v>0</v>
      </c>
      <c r="M111" s="28">
        <f>M112</f>
        <v>0</v>
      </c>
      <c r="N111" s="28">
        <f t="shared" si="33"/>
        <v>0</v>
      </c>
      <c r="O111" s="41">
        <f>IF(N111&gt;1,N111/(J111-K111),0)</f>
        <v>0</v>
      </c>
      <c r="P111" s="39">
        <f t="shared" ref="P111:Q111" si="34">P112</f>
        <v>0</v>
      </c>
      <c r="Q111" s="51">
        <f t="shared" si="34"/>
        <v>0</v>
      </c>
    </row>
    <row r="112" spans="1:17" s="76" customFormat="1" ht="16.5" customHeight="1" x14ac:dyDescent="0.25">
      <c r="A112" s="38" t="s">
        <v>4</v>
      </c>
      <c r="B112" s="20" t="s">
        <v>56</v>
      </c>
      <c r="C112" s="20" t="s">
        <v>7</v>
      </c>
      <c r="D112" s="20" t="s">
        <v>39</v>
      </c>
      <c r="E112" s="20" t="s">
        <v>42</v>
      </c>
      <c r="F112" s="20"/>
      <c r="G112" s="37" t="s">
        <v>36</v>
      </c>
      <c r="H112" s="20" t="s">
        <v>6</v>
      </c>
      <c r="I112" s="20">
        <v>10</v>
      </c>
      <c r="J112" s="44">
        <v>0</v>
      </c>
      <c r="K112" s="22">
        <v>0</v>
      </c>
      <c r="L112" s="44">
        <v>0</v>
      </c>
      <c r="M112" s="22">
        <f>+J112-L112-K112</f>
        <v>0</v>
      </c>
      <c r="N112" s="44">
        <v>0</v>
      </c>
      <c r="O112" s="40">
        <f>IF(N112&gt;1,N112/(J112-K112),0)</f>
        <v>0</v>
      </c>
      <c r="P112" s="44">
        <v>0</v>
      </c>
      <c r="Q112" s="72">
        <v>0</v>
      </c>
    </row>
    <row r="113" spans="1:17" s="76" customFormat="1" ht="16.5" customHeight="1" x14ac:dyDescent="0.25">
      <c r="A113" s="14" t="s">
        <v>4</v>
      </c>
      <c r="B113" s="4" t="s">
        <v>56</v>
      </c>
      <c r="C113" s="4"/>
      <c r="D113" s="4"/>
      <c r="E113" s="4"/>
      <c r="F113" s="4"/>
      <c r="G113" s="3" t="s">
        <v>18</v>
      </c>
      <c r="H113" s="4" t="s">
        <v>6</v>
      </c>
      <c r="I113" s="5" t="s">
        <v>7</v>
      </c>
      <c r="J113" s="6">
        <f>J107+J102+J99</f>
        <v>17807500000</v>
      </c>
      <c r="K113" s="6">
        <f>K100</f>
        <v>16400000000</v>
      </c>
      <c r="L113" s="6">
        <f>L107+L102+L99</f>
        <v>668846110</v>
      </c>
      <c r="M113" s="6">
        <f>M107+M102+M99</f>
        <v>738653890</v>
      </c>
      <c r="N113" s="6">
        <f>N107+N102+N99</f>
        <v>668846110</v>
      </c>
      <c r="O113" s="42">
        <f t="shared" ref="O113:O114" si="35">IF(N113&gt;1,N113/(J113-K113),0)</f>
        <v>0.47520149911190052</v>
      </c>
      <c r="P113" s="6">
        <f>P107+P102+P99</f>
        <v>668846110</v>
      </c>
      <c r="Q113" s="15">
        <f>Q107+Q102+Q99</f>
        <v>668846110</v>
      </c>
    </row>
    <row r="114" spans="1:17" s="19" customFormat="1" ht="16.5" customHeight="1" thickBot="1" x14ac:dyDescent="0.3">
      <c r="A114" s="103" t="s">
        <v>29</v>
      </c>
      <c r="B114" s="104"/>
      <c r="C114" s="104"/>
      <c r="D114" s="104"/>
      <c r="E114" s="104"/>
      <c r="F114" s="104"/>
      <c r="G114" s="104"/>
      <c r="H114" s="104"/>
      <c r="I114" s="105"/>
      <c r="J114" s="7">
        <f>J113</f>
        <v>17807500000</v>
      </c>
      <c r="K114" s="7">
        <f t="shared" ref="K114:N114" si="36">K113</f>
        <v>16400000000</v>
      </c>
      <c r="L114" s="7">
        <f t="shared" si="36"/>
        <v>668846110</v>
      </c>
      <c r="M114" s="7">
        <f t="shared" si="36"/>
        <v>738653890</v>
      </c>
      <c r="N114" s="7">
        <f t="shared" si="36"/>
        <v>668846110</v>
      </c>
      <c r="O114" s="42">
        <f t="shared" si="35"/>
        <v>0.47520149911190052</v>
      </c>
      <c r="P114" s="7">
        <f t="shared" ref="P114:Q114" si="37">P113</f>
        <v>668846110</v>
      </c>
      <c r="Q114" s="16">
        <f t="shared" si="37"/>
        <v>668846110</v>
      </c>
    </row>
    <row r="115" spans="1:17" s="66" customFormat="1" ht="16.5" customHeight="1" thickBot="1" x14ac:dyDescent="0.3">
      <c r="A115" s="97" t="s">
        <v>137</v>
      </c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9"/>
    </row>
    <row r="116" spans="1:17" s="66" customFormat="1" ht="16.5" customHeight="1" x14ac:dyDescent="0.25">
      <c r="A116" s="24" t="s">
        <v>4</v>
      </c>
      <c r="B116" s="25" t="s">
        <v>81</v>
      </c>
      <c r="C116" s="25"/>
      <c r="D116" s="25"/>
      <c r="E116" s="25"/>
      <c r="F116" s="25"/>
      <c r="G116" s="26" t="s">
        <v>96</v>
      </c>
      <c r="H116" s="25" t="s">
        <v>6</v>
      </c>
      <c r="I116" s="25" t="s">
        <v>7</v>
      </c>
      <c r="J116" s="39">
        <f>J118</f>
        <v>475900000</v>
      </c>
      <c r="K116" s="39">
        <f>K118+K122</f>
        <v>0</v>
      </c>
      <c r="L116" s="39">
        <f t="shared" ref="L116:N116" si="38">L118</f>
        <v>352123001</v>
      </c>
      <c r="M116" s="28">
        <f t="shared" si="38"/>
        <v>123776999</v>
      </c>
      <c r="N116" s="39">
        <f t="shared" si="38"/>
        <v>352123001</v>
      </c>
      <c r="O116" s="41">
        <f t="shared" ref="O116:O120" si="39">IF(N116&gt;1,N116/(J116-K116),0)</f>
        <v>0.73990964698466066</v>
      </c>
      <c r="P116" s="39">
        <f t="shared" ref="P116:Q116" si="40">P118</f>
        <v>293820101</v>
      </c>
      <c r="Q116" s="51">
        <f t="shared" si="40"/>
        <v>293820101</v>
      </c>
    </row>
    <row r="117" spans="1:17" s="66" customFormat="1" ht="16.5" customHeight="1" x14ac:dyDescent="0.25">
      <c r="A117" s="24" t="s">
        <v>4</v>
      </c>
      <c r="B117" s="25" t="s">
        <v>81</v>
      </c>
      <c r="C117" s="25"/>
      <c r="D117" s="25"/>
      <c r="E117" s="25"/>
      <c r="F117" s="25"/>
      <c r="G117" s="26" t="s">
        <v>96</v>
      </c>
      <c r="H117" s="25" t="s">
        <v>6</v>
      </c>
      <c r="I117" s="25">
        <v>11</v>
      </c>
      <c r="J117" s="39">
        <f>J121</f>
        <v>415400000</v>
      </c>
      <c r="K117" s="39">
        <f t="shared" ref="K117:N117" si="41">K121</f>
        <v>0</v>
      </c>
      <c r="L117" s="39">
        <f t="shared" si="41"/>
        <v>0</v>
      </c>
      <c r="M117" s="28">
        <f t="shared" si="41"/>
        <v>415400000</v>
      </c>
      <c r="N117" s="39">
        <f t="shared" si="41"/>
        <v>0</v>
      </c>
      <c r="O117" s="41">
        <f t="shared" si="39"/>
        <v>0</v>
      </c>
      <c r="P117" s="39">
        <f t="shared" ref="P117:Q117" si="42">P121</f>
        <v>0</v>
      </c>
      <c r="Q117" s="51">
        <f t="shared" si="42"/>
        <v>0</v>
      </c>
    </row>
    <row r="118" spans="1:17" s="19" customFormat="1" ht="16.5" customHeight="1" x14ac:dyDescent="0.25">
      <c r="A118" s="24" t="s">
        <v>4</v>
      </c>
      <c r="B118" s="25" t="s">
        <v>81</v>
      </c>
      <c r="C118" s="25" t="s">
        <v>39</v>
      </c>
      <c r="D118" s="25"/>
      <c r="E118" s="25"/>
      <c r="F118" s="25"/>
      <c r="G118" s="26" t="s">
        <v>94</v>
      </c>
      <c r="H118" s="25" t="s">
        <v>6</v>
      </c>
      <c r="I118" s="25" t="s">
        <v>7</v>
      </c>
      <c r="J118" s="39">
        <f>J119+J120</f>
        <v>475900000</v>
      </c>
      <c r="K118" s="39">
        <f>K119+K120</f>
        <v>0</v>
      </c>
      <c r="L118" s="39">
        <f>L119+L120</f>
        <v>352123001</v>
      </c>
      <c r="M118" s="28">
        <f>J118-L118-K118</f>
        <v>123776999</v>
      </c>
      <c r="N118" s="39">
        <f>N119+N120</f>
        <v>352123001</v>
      </c>
      <c r="O118" s="41">
        <f t="shared" si="39"/>
        <v>0.73990964698466066</v>
      </c>
      <c r="P118" s="39">
        <f>P119+P120</f>
        <v>293820101</v>
      </c>
      <c r="Q118" s="51">
        <f>Q119+Q120</f>
        <v>293820101</v>
      </c>
    </row>
    <row r="119" spans="1:17" s="19" customFormat="1" ht="16.5" customHeight="1" x14ac:dyDescent="0.25">
      <c r="A119" s="24" t="s">
        <v>4</v>
      </c>
      <c r="B119" s="20" t="s">
        <v>81</v>
      </c>
      <c r="C119" s="20" t="s">
        <v>39</v>
      </c>
      <c r="D119" s="20" t="s">
        <v>55</v>
      </c>
      <c r="E119" s="20" t="s">
        <v>40</v>
      </c>
      <c r="F119" s="20"/>
      <c r="G119" s="37" t="s">
        <v>85</v>
      </c>
      <c r="H119" s="20" t="s">
        <v>6</v>
      </c>
      <c r="I119" s="20" t="s">
        <v>7</v>
      </c>
      <c r="J119" s="44">
        <v>468400000</v>
      </c>
      <c r="K119" s="28">
        <v>0</v>
      </c>
      <c r="L119" s="44">
        <v>345052001</v>
      </c>
      <c r="M119" s="22">
        <f>+J119-L119-K119</f>
        <v>123347999</v>
      </c>
      <c r="N119" s="44">
        <v>345052001</v>
      </c>
      <c r="O119" s="40">
        <f t="shared" si="39"/>
        <v>0.73666097566182753</v>
      </c>
      <c r="P119" s="44">
        <v>286749101</v>
      </c>
      <c r="Q119" s="72">
        <v>286749101</v>
      </c>
    </row>
    <row r="120" spans="1:17" s="66" customFormat="1" ht="16.5" customHeight="1" x14ac:dyDescent="0.25">
      <c r="A120" s="24" t="s">
        <v>4</v>
      </c>
      <c r="B120" s="20" t="s">
        <v>81</v>
      </c>
      <c r="C120" s="20" t="s">
        <v>39</v>
      </c>
      <c r="D120" s="20" t="s">
        <v>55</v>
      </c>
      <c r="E120" s="20" t="s">
        <v>48</v>
      </c>
      <c r="F120" s="20"/>
      <c r="G120" s="37" t="s">
        <v>86</v>
      </c>
      <c r="H120" s="20" t="s">
        <v>6</v>
      </c>
      <c r="I120" s="20" t="s">
        <v>7</v>
      </c>
      <c r="J120" s="44">
        <v>7500000</v>
      </c>
      <c r="K120" s="28">
        <v>0</v>
      </c>
      <c r="L120" s="44">
        <v>7071000</v>
      </c>
      <c r="M120" s="22">
        <f>+J120-L120-K120</f>
        <v>429000</v>
      </c>
      <c r="N120" s="44">
        <v>7071000</v>
      </c>
      <c r="O120" s="40">
        <f t="shared" si="39"/>
        <v>0.94279999999999997</v>
      </c>
      <c r="P120" s="44">
        <v>7071000</v>
      </c>
      <c r="Q120" s="72">
        <v>7071000</v>
      </c>
    </row>
    <row r="121" spans="1:17" s="66" customFormat="1" ht="16.5" customHeight="1" x14ac:dyDescent="0.25">
      <c r="A121" s="24" t="s">
        <v>4</v>
      </c>
      <c r="B121" s="25" t="s">
        <v>81</v>
      </c>
      <c r="C121" s="25" t="s">
        <v>79</v>
      </c>
      <c r="D121" s="25"/>
      <c r="E121" s="25"/>
      <c r="F121" s="25"/>
      <c r="G121" s="26" t="s">
        <v>187</v>
      </c>
      <c r="H121" s="25" t="s">
        <v>6</v>
      </c>
      <c r="I121" s="25">
        <v>11</v>
      </c>
      <c r="J121" s="39">
        <f>J122</f>
        <v>415400000</v>
      </c>
      <c r="K121" s="28">
        <f>K122</f>
        <v>0</v>
      </c>
      <c r="L121" s="39">
        <f t="shared" ref="L121:Q122" si="43">L122</f>
        <v>0</v>
      </c>
      <c r="M121" s="28">
        <f>+J121-L121-K121</f>
        <v>415400000</v>
      </c>
      <c r="N121" s="39">
        <f t="shared" si="43"/>
        <v>0</v>
      </c>
      <c r="O121" s="40">
        <f>IF(N121&gt;1,N121/(J121-K121),0)</f>
        <v>0</v>
      </c>
      <c r="P121" s="39">
        <f t="shared" si="43"/>
        <v>0</v>
      </c>
      <c r="Q121" s="51">
        <f t="shared" si="43"/>
        <v>0</v>
      </c>
    </row>
    <row r="122" spans="1:17" s="19" customFormat="1" ht="16.5" customHeight="1" x14ac:dyDescent="0.25">
      <c r="A122" s="24" t="s">
        <v>4</v>
      </c>
      <c r="B122" s="25" t="s">
        <v>81</v>
      </c>
      <c r="C122" s="25" t="s">
        <v>79</v>
      </c>
      <c r="D122" s="25"/>
      <c r="E122" s="25"/>
      <c r="F122" s="25"/>
      <c r="G122" s="26" t="s">
        <v>95</v>
      </c>
      <c r="H122" s="25" t="s">
        <v>6</v>
      </c>
      <c r="I122" s="25">
        <v>11</v>
      </c>
      <c r="J122" s="39">
        <f>J123</f>
        <v>415400000</v>
      </c>
      <c r="K122" s="28">
        <f>K123</f>
        <v>0</v>
      </c>
      <c r="L122" s="39">
        <f t="shared" si="43"/>
        <v>0</v>
      </c>
      <c r="M122" s="28">
        <f>+J122-L122-K122</f>
        <v>415400000</v>
      </c>
      <c r="N122" s="39">
        <f t="shared" si="43"/>
        <v>0</v>
      </c>
      <c r="O122" s="40">
        <f t="shared" ref="O122" si="44">IF(N122&gt;1,N122/(J122-K122),0)</f>
        <v>0</v>
      </c>
      <c r="P122" s="39">
        <f t="shared" si="43"/>
        <v>0</v>
      </c>
      <c r="Q122" s="51">
        <f t="shared" si="43"/>
        <v>0</v>
      </c>
    </row>
    <row r="123" spans="1:17" ht="18" customHeight="1" x14ac:dyDescent="0.25">
      <c r="A123" s="38" t="s">
        <v>4</v>
      </c>
      <c r="B123" s="20" t="s">
        <v>81</v>
      </c>
      <c r="C123" s="20" t="s">
        <v>79</v>
      </c>
      <c r="D123" s="20" t="s">
        <v>39</v>
      </c>
      <c r="E123" s="20"/>
      <c r="F123" s="20"/>
      <c r="G123" s="37" t="s">
        <v>95</v>
      </c>
      <c r="H123" s="20" t="s">
        <v>6</v>
      </c>
      <c r="I123" s="20">
        <v>11</v>
      </c>
      <c r="J123" s="44">
        <v>415400000</v>
      </c>
      <c r="K123" s="22">
        <v>0</v>
      </c>
      <c r="L123" s="44">
        <v>0</v>
      </c>
      <c r="M123" s="28">
        <f>+J123-L123-K123</f>
        <v>415400000</v>
      </c>
      <c r="N123" s="44">
        <v>0</v>
      </c>
      <c r="O123" s="40">
        <f t="shared" ref="O123:O126" si="45">IF(N123&gt;1,N123/(J123-K123),0)</f>
        <v>0</v>
      </c>
      <c r="P123" s="44">
        <v>0</v>
      </c>
      <c r="Q123" s="72">
        <v>0</v>
      </c>
    </row>
    <row r="124" spans="1:17" ht="21.75" customHeight="1" x14ac:dyDescent="0.25">
      <c r="A124" s="14" t="s">
        <v>4</v>
      </c>
      <c r="B124" s="4" t="s">
        <v>81</v>
      </c>
      <c r="C124" s="4"/>
      <c r="D124" s="4"/>
      <c r="E124" s="4"/>
      <c r="F124" s="4"/>
      <c r="G124" s="3" t="s">
        <v>136</v>
      </c>
      <c r="H124" s="4" t="s">
        <v>6</v>
      </c>
      <c r="I124" s="5" t="s">
        <v>7</v>
      </c>
      <c r="J124" s="6">
        <f>J116</f>
        <v>475900000</v>
      </c>
      <c r="K124" s="6">
        <f>K118</f>
        <v>0</v>
      </c>
      <c r="L124" s="6">
        <f>L118</f>
        <v>352123001</v>
      </c>
      <c r="M124" s="6">
        <f>M118</f>
        <v>123776999</v>
      </c>
      <c r="N124" s="6">
        <f>N118</f>
        <v>352123001</v>
      </c>
      <c r="O124" s="42">
        <f t="shared" si="45"/>
        <v>0.73990964698466066</v>
      </c>
      <c r="P124" s="6">
        <f>P118</f>
        <v>293820101</v>
      </c>
      <c r="Q124" s="15">
        <f>Q118</f>
        <v>293820101</v>
      </c>
    </row>
    <row r="125" spans="1:17" ht="21.75" customHeight="1" x14ac:dyDescent="0.25">
      <c r="A125" s="14" t="s">
        <v>4</v>
      </c>
      <c r="B125" s="4" t="s">
        <v>81</v>
      </c>
      <c r="C125" s="4"/>
      <c r="D125" s="4"/>
      <c r="E125" s="4"/>
      <c r="F125" s="4"/>
      <c r="G125" s="3" t="s">
        <v>136</v>
      </c>
      <c r="H125" s="4" t="s">
        <v>6</v>
      </c>
      <c r="I125" s="5">
        <v>11</v>
      </c>
      <c r="J125" s="6">
        <f>J117</f>
        <v>415400000</v>
      </c>
      <c r="K125" s="6">
        <f>K122</f>
        <v>0</v>
      </c>
      <c r="L125" s="6">
        <f>L117</f>
        <v>0</v>
      </c>
      <c r="M125" s="6">
        <f>M117</f>
        <v>415400000</v>
      </c>
      <c r="N125" s="6">
        <f>N117</f>
        <v>0</v>
      </c>
      <c r="O125" s="42">
        <f>IF(N125&gt;1,N125/(J125-K125),0)</f>
        <v>0</v>
      </c>
      <c r="P125" s="6">
        <f>P117</f>
        <v>0</v>
      </c>
      <c r="Q125" s="15">
        <f>Q117</f>
        <v>0</v>
      </c>
    </row>
    <row r="126" spans="1:17" ht="16.5" customHeight="1" x14ac:dyDescent="0.25">
      <c r="A126" s="103" t="s">
        <v>143</v>
      </c>
      <c r="B126" s="104"/>
      <c r="C126" s="104"/>
      <c r="D126" s="104"/>
      <c r="E126" s="104"/>
      <c r="F126" s="104"/>
      <c r="G126" s="104"/>
      <c r="H126" s="104"/>
      <c r="I126" s="105"/>
      <c r="J126" s="7">
        <f>J124+J125</f>
        <v>891300000</v>
      </c>
      <c r="K126" s="7">
        <f>K124+K125</f>
        <v>0</v>
      </c>
      <c r="L126" s="7">
        <f>L124+L125</f>
        <v>352123001</v>
      </c>
      <c r="M126" s="7">
        <f>M124+M125</f>
        <v>539176999</v>
      </c>
      <c r="N126" s="7">
        <f>N124+N125</f>
        <v>352123001</v>
      </c>
      <c r="O126" s="42">
        <f t="shared" si="45"/>
        <v>0.39506675754515874</v>
      </c>
      <c r="P126" s="7">
        <f>P124+P125</f>
        <v>293820101</v>
      </c>
      <c r="Q126" s="16">
        <f>Q124+Q125</f>
        <v>293820101</v>
      </c>
    </row>
    <row r="127" spans="1:17" ht="16.5" customHeight="1" x14ac:dyDescent="0.25">
      <c r="A127" s="17" t="s">
        <v>4</v>
      </c>
      <c r="B127" s="9"/>
      <c r="C127" s="9"/>
      <c r="D127" s="9"/>
      <c r="E127" s="9"/>
      <c r="F127" s="9"/>
      <c r="G127" s="10" t="s">
        <v>5</v>
      </c>
      <c r="H127" s="9" t="s">
        <v>6</v>
      </c>
      <c r="I127" s="11">
        <v>10</v>
      </c>
      <c r="J127" s="12">
        <f>+J124+J94+J34+J113</f>
        <v>224833700000</v>
      </c>
      <c r="K127" s="12">
        <f>+K124+K94+K34+K113</f>
        <v>16400000000</v>
      </c>
      <c r="L127" s="12">
        <f>+L124+L94+L34+L113</f>
        <v>137640801434.84</v>
      </c>
      <c r="M127" s="12">
        <f>+M124+M94+M34+M113</f>
        <v>70792898565.160004</v>
      </c>
      <c r="N127" s="12">
        <f>+N124+N94+N34+N113</f>
        <v>136360837349.91</v>
      </c>
      <c r="O127" s="43">
        <f>IF(N127&gt;1,N127/(J127-K127),0)</f>
        <v>0.654216843772912</v>
      </c>
      <c r="P127" s="12">
        <f>+P124+P94+P34+P113</f>
        <v>130620384378.13</v>
      </c>
      <c r="Q127" s="73">
        <f>+Q124+Q94+Q34+Q113</f>
        <v>130514261802.56</v>
      </c>
    </row>
    <row r="128" spans="1:17" ht="16.5" customHeight="1" x14ac:dyDescent="0.25">
      <c r="A128" s="17" t="s">
        <v>4</v>
      </c>
      <c r="B128" s="9"/>
      <c r="C128" s="9"/>
      <c r="D128" s="9"/>
      <c r="E128" s="9"/>
      <c r="F128" s="9"/>
      <c r="G128" s="10" t="s">
        <v>5</v>
      </c>
      <c r="H128" s="9" t="s">
        <v>6</v>
      </c>
      <c r="I128" s="11">
        <v>11</v>
      </c>
      <c r="J128" s="12">
        <f>J125</f>
        <v>415400000</v>
      </c>
      <c r="K128" s="12">
        <f t="shared" ref="K128:N128" si="46">K125</f>
        <v>0</v>
      </c>
      <c r="L128" s="12">
        <f t="shared" si="46"/>
        <v>0</v>
      </c>
      <c r="M128" s="12">
        <f t="shared" si="46"/>
        <v>415400000</v>
      </c>
      <c r="N128" s="12">
        <f t="shared" si="46"/>
        <v>0</v>
      </c>
      <c r="O128" s="43">
        <f>IF(N128&gt;1,N128/(J128-K128),0)</f>
        <v>0</v>
      </c>
      <c r="P128" s="12">
        <f t="shared" ref="P128:Q128" si="47">P125</f>
        <v>0</v>
      </c>
      <c r="Q128" s="73">
        <f t="shared" si="47"/>
        <v>0</v>
      </c>
    </row>
    <row r="129" spans="1:18" s="18" customFormat="1" ht="15" customHeight="1" x14ac:dyDescent="0.2">
      <c r="A129" s="17" t="s">
        <v>4</v>
      </c>
      <c r="B129" s="9"/>
      <c r="C129" s="9"/>
      <c r="D129" s="9"/>
      <c r="E129" s="9"/>
      <c r="F129" s="9"/>
      <c r="G129" s="10" t="s">
        <v>5</v>
      </c>
      <c r="H129" s="9" t="s">
        <v>9</v>
      </c>
      <c r="I129" s="11">
        <v>20</v>
      </c>
      <c r="J129" s="12">
        <f t="shared" ref="J129:N130" si="48">J95</f>
        <v>672500000</v>
      </c>
      <c r="K129" s="12">
        <f t="shared" si="48"/>
        <v>0</v>
      </c>
      <c r="L129" s="12">
        <f t="shared" si="48"/>
        <v>173373489</v>
      </c>
      <c r="M129" s="12">
        <f t="shared" si="48"/>
        <v>499126511</v>
      </c>
      <c r="N129" s="12">
        <f t="shared" si="48"/>
        <v>173373489</v>
      </c>
      <c r="O129" s="43">
        <f>IF(N129&gt;1,N129/(J129-K129),0)</f>
        <v>0.25780444460966545</v>
      </c>
      <c r="P129" s="12">
        <f>P95</f>
        <v>34177051</v>
      </c>
      <c r="Q129" s="73">
        <f>Q95</f>
        <v>34177051</v>
      </c>
      <c r="R129" s="65"/>
    </row>
    <row r="130" spans="1:18" s="18" customFormat="1" ht="15" customHeight="1" x14ac:dyDescent="0.2">
      <c r="A130" s="17" t="s">
        <v>4</v>
      </c>
      <c r="B130" s="9"/>
      <c r="C130" s="9"/>
      <c r="D130" s="9"/>
      <c r="E130" s="9"/>
      <c r="F130" s="9"/>
      <c r="G130" s="10" t="s">
        <v>5</v>
      </c>
      <c r="H130" s="9" t="s">
        <v>9</v>
      </c>
      <c r="I130" s="11">
        <v>21</v>
      </c>
      <c r="J130" s="12">
        <f t="shared" si="48"/>
        <v>132100000</v>
      </c>
      <c r="K130" s="12">
        <f t="shared" si="48"/>
        <v>0</v>
      </c>
      <c r="L130" s="12">
        <f t="shared" si="48"/>
        <v>132100000</v>
      </c>
      <c r="M130" s="12">
        <f t="shared" si="48"/>
        <v>0</v>
      </c>
      <c r="N130" s="12">
        <f t="shared" si="48"/>
        <v>132100000</v>
      </c>
      <c r="O130" s="43">
        <f>IF(N130&gt;1,N130/(J130-K130),0)</f>
        <v>1</v>
      </c>
      <c r="P130" s="12">
        <f>P96</f>
        <v>132100000</v>
      </c>
      <c r="Q130" s="73">
        <f>Q96</f>
        <v>132100000</v>
      </c>
      <c r="R130" s="65"/>
    </row>
    <row r="131" spans="1:18" ht="15.75" customHeight="1" thickBot="1" x14ac:dyDescent="0.3">
      <c r="A131" s="109" t="s">
        <v>30</v>
      </c>
      <c r="B131" s="110"/>
      <c r="C131" s="110"/>
      <c r="D131" s="110"/>
      <c r="E131" s="110"/>
      <c r="F131" s="110"/>
      <c r="G131" s="110"/>
      <c r="H131" s="110"/>
      <c r="I131" s="111"/>
      <c r="J131" s="60">
        <f>SUM(J127:J130)</f>
        <v>226053700000</v>
      </c>
      <c r="K131" s="60">
        <f t="shared" ref="K131:M131" si="49">SUM(K127:K130)</f>
        <v>16400000000</v>
      </c>
      <c r="L131" s="60">
        <f t="shared" si="49"/>
        <v>137946274923.84</v>
      </c>
      <c r="M131" s="60">
        <f t="shared" si="49"/>
        <v>71707425076.160004</v>
      </c>
      <c r="N131" s="60">
        <f>SUM(N127:N130)</f>
        <v>136666310838.91</v>
      </c>
      <c r="O131" s="62">
        <f>IF(N131&gt;1,N131/(J131-K131),0)</f>
        <v>0.65186691596146407</v>
      </c>
      <c r="P131" s="60">
        <f t="shared" ref="P131:Q131" si="50">SUM(P127:P130)</f>
        <v>130786661429.13</v>
      </c>
      <c r="Q131" s="74">
        <f t="shared" si="50"/>
        <v>130680538853.56</v>
      </c>
    </row>
    <row r="132" spans="1:18" s="19" customFormat="1" ht="24.75" customHeight="1" thickBot="1" x14ac:dyDescent="0.3">
      <c r="A132" s="97" t="s">
        <v>33</v>
      </c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9"/>
    </row>
    <row r="133" spans="1:18" s="19" customFormat="1" ht="24.75" customHeight="1" x14ac:dyDescent="0.25">
      <c r="A133" s="24" t="s">
        <v>19</v>
      </c>
      <c r="B133" s="25">
        <v>2901</v>
      </c>
      <c r="C133" s="25"/>
      <c r="D133" s="25"/>
      <c r="E133" s="25"/>
      <c r="F133" s="25"/>
      <c r="G133" s="26" t="s">
        <v>133</v>
      </c>
      <c r="H133" s="50" t="s">
        <v>6</v>
      </c>
      <c r="I133" s="27">
        <v>11</v>
      </c>
      <c r="J133" s="39">
        <f>J136+J137+J138+J139+J142+J143+J146</f>
        <v>16391000000</v>
      </c>
      <c r="K133" s="28">
        <f>K136+K137+K138+K139+K142+K143+K146</f>
        <v>0</v>
      </c>
      <c r="L133" s="28">
        <f>L136+L137+L138+L139+L142+L143+L146</f>
        <v>14557683613.16</v>
      </c>
      <c r="M133" s="28">
        <f>M136+M137+M138+M139+M142+M143+M146</f>
        <v>1833316386.8400002</v>
      </c>
      <c r="N133" s="28">
        <f>N136+N137+N138+N139+N142+N143+N146</f>
        <v>10462855893.66</v>
      </c>
      <c r="O133" s="41">
        <f>IF(N133&gt;1,N133/(J133-K133),0)</f>
        <v>0.63832932058202674</v>
      </c>
      <c r="P133" s="28">
        <f>P136+P137+P138+P139+P142+P143+P146</f>
        <v>2123961074.8</v>
      </c>
      <c r="Q133" s="36">
        <f>Q136+Q137+Q138+Q139+Q142+Q143+Q146</f>
        <v>2116617224.8</v>
      </c>
    </row>
    <row r="134" spans="1:18" s="19" customFormat="1" ht="24.75" customHeight="1" x14ac:dyDescent="0.25">
      <c r="A134" s="24" t="s">
        <v>19</v>
      </c>
      <c r="B134" s="25">
        <v>2901</v>
      </c>
      <c r="C134" s="25"/>
      <c r="D134" s="25"/>
      <c r="E134" s="25"/>
      <c r="F134" s="25"/>
      <c r="G134" s="26" t="s">
        <v>35</v>
      </c>
      <c r="H134" s="25" t="s">
        <v>9</v>
      </c>
      <c r="I134" s="27">
        <v>20</v>
      </c>
      <c r="J134" s="28">
        <f>J140+J144</f>
        <v>12261000000</v>
      </c>
      <c r="K134" s="28">
        <f>K140+K144</f>
        <v>0</v>
      </c>
      <c r="L134" s="28">
        <f>L140+L144</f>
        <v>4618147029</v>
      </c>
      <c r="M134" s="28">
        <f>M140+M144</f>
        <v>7642852971</v>
      </c>
      <c r="N134" s="28">
        <f>N140+N144</f>
        <v>1054982659</v>
      </c>
      <c r="O134" s="41">
        <f>IF(N134&gt;1,N134/(J134-K134),0)</f>
        <v>8.6043769594649697E-2</v>
      </c>
      <c r="P134" s="39">
        <f>P140+P144</f>
        <v>66158605</v>
      </c>
      <c r="Q134" s="36">
        <f>Q140+Q144</f>
        <v>65535093</v>
      </c>
    </row>
    <row r="135" spans="1:18" ht="33" customHeight="1" x14ac:dyDescent="0.25">
      <c r="A135" s="24" t="s">
        <v>19</v>
      </c>
      <c r="B135" s="25">
        <v>2901</v>
      </c>
      <c r="C135" s="25"/>
      <c r="D135" s="25"/>
      <c r="E135" s="25"/>
      <c r="F135" s="25"/>
      <c r="G135" s="26" t="s">
        <v>35</v>
      </c>
      <c r="H135" s="25" t="s">
        <v>9</v>
      </c>
      <c r="I135" s="27">
        <v>21</v>
      </c>
      <c r="J135" s="28">
        <f>J141+J145</f>
        <v>1852300000</v>
      </c>
      <c r="K135" s="28">
        <f>K145</f>
        <v>0</v>
      </c>
      <c r="L135" s="28">
        <f>L141+L145</f>
        <v>1844076826.8</v>
      </c>
      <c r="M135" s="28">
        <f>M141+M145</f>
        <v>8223173.2000000477</v>
      </c>
      <c r="N135" s="28">
        <f>N141+N145</f>
        <v>1621418179.8</v>
      </c>
      <c r="O135" s="41">
        <f>IF(N135&gt;1,N135/(J135-K135),0)</f>
        <v>0.8753539814284943</v>
      </c>
      <c r="P135" s="28">
        <f>P141+P145</f>
        <v>424567978</v>
      </c>
      <c r="Q135" s="36">
        <f>Q141+Q145</f>
        <v>92371978</v>
      </c>
    </row>
    <row r="136" spans="1:18" ht="32.25" customHeight="1" x14ac:dyDescent="0.25">
      <c r="A136" s="67" t="s">
        <v>19</v>
      </c>
      <c r="B136" s="77" t="s">
        <v>102</v>
      </c>
      <c r="C136" s="77" t="s">
        <v>103</v>
      </c>
      <c r="D136" s="77" t="s">
        <v>104</v>
      </c>
      <c r="E136" s="77" t="s">
        <v>0</v>
      </c>
      <c r="F136" s="77" t="s">
        <v>0</v>
      </c>
      <c r="G136" s="78" t="s">
        <v>117</v>
      </c>
      <c r="H136" s="77" t="s">
        <v>6</v>
      </c>
      <c r="I136" s="79">
        <v>11</v>
      </c>
      <c r="J136" s="63">
        <v>4700000000</v>
      </c>
      <c r="K136" s="63">
        <v>0</v>
      </c>
      <c r="L136" s="63">
        <v>4683735332.2399998</v>
      </c>
      <c r="M136" s="80">
        <f t="shared" ref="M136:M146" si="51">+J136-L136-K136</f>
        <v>16264667.760000229</v>
      </c>
      <c r="N136" s="80">
        <v>1989258218.74</v>
      </c>
      <c r="O136" s="40">
        <f>IF(N136&gt;1,N136/(J136-K136),0)</f>
        <v>0.42324642951914893</v>
      </c>
      <c r="P136" s="80">
        <v>87525810.799999997</v>
      </c>
      <c r="Q136" s="81">
        <v>87525810.799999997</v>
      </c>
    </row>
    <row r="137" spans="1:18" ht="46.5" customHeight="1" x14ac:dyDescent="0.25">
      <c r="A137" s="67" t="s">
        <v>19</v>
      </c>
      <c r="B137" s="77" t="s">
        <v>102</v>
      </c>
      <c r="C137" s="77" t="s">
        <v>103</v>
      </c>
      <c r="D137" s="77" t="s">
        <v>7</v>
      </c>
      <c r="E137" s="77" t="s">
        <v>0</v>
      </c>
      <c r="F137" s="77" t="s">
        <v>0</v>
      </c>
      <c r="G137" s="78" t="s">
        <v>118</v>
      </c>
      <c r="H137" s="77" t="s">
        <v>6</v>
      </c>
      <c r="I137" s="79">
        <v>11</v>
      </c>
      <c r="J137" s="80">
        <v>160000000</v>
      </c>
      <c r="K137" s="63">
        <v>0</v>
      </c>
      <c r="L137" s="63">
        <v>128155162</v>
      </c>
      <c r="M137" s="80">
        <f t="shared" si="51"/>
        <v>31844838</v>
      </c>
      <c r="N137" s="80">
        <v>81009121</v>
      </c>
      <c r="O137" s="40">
        <f t="shared" ref="O137:O146" si="52">IF(N137&gt;1,N137/(J137-K137),0)</f>
        <v>0.50630700625000002</v>
      </c>
      <c r="P137" s="80">
        <v>17890724</v>
      </c>
      <c r="Q137" s="81">
        <v>17568254</v>
      </c>
    </row>
    <row r="138" spans="1:18" ht="47.25" customHeight="1" x14ac:dyDescent="0.25">
      <c r="A138" s="67" t="s">
        <v>19</v>
      </c>
      <c r="B138" s="77" t="s">
        <v>102</v>
      </c>
      <c r="C138" s="77" t="s">
        <v>103</v>
      </c>
      <c r="D138" s="77" t="s">
        <v>8</v>
      </c>
      <c r="E138" s="77" t="s">
        <v>0</v>
      </c>
      <c r="F138" s="77" t="s">
        <v>0</v>
      </c>
      <c r="G138" s="78" t="s">
        <v>119</v>
      </c>
      <c r="H138" s="77" t="s">
        <v>6</v>
      </c>
      <c r="I138" s="79">
        <v>11</v>
      </c>
      <c r="J138" s="63">
        <v>3901000000</v>
      </c>
      <c r="K138" s="63">
        <v>0</v>
      </c>
      <c r="L138" s="63">
        <v>2936927305</v>
      </c>
      <c r="M138" s="80">
        <f t="shared" si="51"/>
        <v>964072695</v>
      </c>
      <c r="N138" s="80">
        <v>2040770101</v>
      </c>
      <c r="O138" s="40">
        <f t="shared" si="52"/>
        <v>0.52314024634709044</v>
      </c>
      <c r="P138" s="80">
        <v>989547046</v>
      </c>
      <c r="Q138" s="81">
        <v>986159352</v>
      </c>
    </row>
    <row r="139" spans="1:18" ht="30.75" customHeight="1" x14ac:dyDescent="0.25">
      <c r="A139" s="67" t="s">
        <v>19</v>
      </c>
      <c r="B139" s="77" t="s">
        <v>102</v>
      </c>
      <c r="C139" s="77" t="s">
        <v>103</v>
      </c>
      <c r="D139" s="77" t="s">
        <v>105</v>
      </c>
      <c r="E139" s="77" t="s">
        <v>0</v>
      </c>
      <c r="F139" s="77" t="s">
        <v>0</v>
      </c>
      <c r="G139" s="78" t="s">
        <v>120</v>
      </c>
      <c r="H139" s="77" t="s">
        <v>6</v>
      </c>
      <c r="I139" s="79">
        <v>11</v>
      </c>
      <c r="J139" s="80">
        <v>3710000000</v>
      </c>
      <c r="K139" s="63">
        <v>0</v>
      </c>
      <c r="L139" s="63">
        <v>3587679032.5999999</v>
      </c>
      <c r="M139" s="80">
        <f t="shared" si="51"/>
        <v>122320967.4000001</v>
      </c>
      <c r="N139" s="80">
        <v>3587679032.5999999</v>
      </c>
      <c r="O139" s="40">
        <f t="shared" si="52"/>
        <v>0.96702938884097034</v>
      </c>
      <c r="P139" s="80">
        <v>563236218</v>
      </c>
      <c r="Q139" s="81">
        <v>563150226</v>
      </c>
    </row>
    <row r="140" spans="1:18" ht="41.25" customHeight="1" x14ac:dyDescent="0.25">
      <c r="A140" s="67" t="s">
        <v>19</v>
      </c>
      <c r="B140" s="77" t="s">
        <v>102</v>
      </c>
      <c r="C140" s="77" t="s">
        <v>103</v>
      </c>
      <c r="D140" s="77" t="s">
        <v>105</v>
      </c>
      <c r="E140" s="77" t="s">
        <v>0</v>
      </c>
      <c r="F140" s="77" t="s">
        <v>0</v>
      </c>
      <c r="G140" s="78" t="s">
        <v>120</v>
      </c>
      <c r="H140" s="77" t="s">
        <v>9</v>
      </c>
      <c r="I140" s="79">
        <v>20</v>
      </c>
      <c r="J140" s="80">
        <v>4100000000</v>
      </c>
      <c r="K140" s="63">
        <v>0</v>
      </c>
      <c r="L140" s="63">
        <v>447862558</v>
      </c>
      <c r="M140" s="80">
        <f t="shared" si="51"/>
        <v>3652137442</v>
      </c>
      <c r="N140" s="80">
        <v>447862558</v>
      </c>
      <c r="O140" s="40">
        <f t="shared" si="52"/>
        <v>0.10923477024390243</v>
      </c>
      <c r="P140" s="80">
        <v>0</v>
      </c>
      <c r="Q140" s="81">
        <v>0</v>
      </c>
    </row>
    <row r="141" spans="1:18" ht="41.25" customHeight="1" x14ac:dyDescent="0.25">
      <c r="A141" s="67" t="s">
        <v>19</v>
      </c>
      <c r="B141" s="77" t="s">
        <v>102</v>
      </c>
      <c r="C141" s="77" t="s">
        <v>103</v>
      </c>
      <c r="D141" s="77" t="s">
        <v>105</v>
      </c>
      <c r="E141" s="77" t="s">
        <v>0</v>
      </c>
      <c r="F141" s="77" t="s">
        <v>0</v>
      </c>
      <c r="G141" s="78" t="s">
        <v>120</v>
      </c>
      <c r="H141" s="77" t="s">
        <v>9</v>
      </c>
      <c r="I141" s="79">
        <v>21</v>
      </c>
      <c r="J141" s="80">
        <v>1900000</v>
      </c>
      <c r="K141" s="63">
        <v>0</v>
      </c>
      <c r="L141" s="63">
        <v>1551890</v>
      </c>
      <c r="M141" s="80">
        <f t="shared" ref="M141" si="53">+J141-L141-K141</f>
        <v>348110</v>
      </c>
      <c r="N141" s="80">
        <v>1551890</v>
      </c>
      <c r="O141" s="40">
        <f t="shared" si="52"/>
        <v>0.81678421052631578</v>
      </c>
      <c r="P141" s="80">
        <v>1551890</v>
      </c>
      <c r="Q141" s="81">
        <v>1551890</v>
      </c>
    </row>
    <row r="142" spans="1:18" ht="40.5" customHeight="1" x14ac:dyDescent="0.25">
      <c r="A142" s="67" t="s">
        <v>19</v>
      </c>
      <c r="B142" s="77" t="s">
        <v>102</v>
      </c>
      <c r="C142" s="77" t="s">
        <v>103</v>
      </c>
      <c r="D142" s="77" t="s">
        <v>106</v>
      </c>
      <c r="E142" s="77" t="s">
        <v>0</v>
      </c>
      <c r="F142" s="77" t="s">
        <v>0</v>
      </c>
      <c r="G142" s="78" t="s">
        <v>121</v>
      </c>
      <c r="H142" s="77" t="s">
        <v>6</v>
      </c>
      <c r="I142" s="79">
        <v>11</v>
      </c>
      <c r="J142" s="63">
        <v>3210000000</v>
      </c>
      <c r="K142" s="63">
        <v>0</v>
      </c>
      <c r="L142" s="63">
        <v>3144275897.3200002</v>
      </c>
      <c r="M142" s="80">
        <f t="shared" si="51"/>
        <v>65724102.679999828</v>
      </c>
      <c r="N142" s="80">
        <v>2689255243.3200002</v>
      </c>
      <c r="O142" s="40">
        <f t="shared" si="52"/>
        <v>0.83777421910280381</v>
      </c>
      <c r="P142" s="80">
        <v>396959712</v>
      </c>
      <c r="Q142" s="81">
        <v>394086322</v>
      </c>
    </row>
    <row r="143" spans="1:18" ht="43.5" customHeight="1" x14ac:dyDescent="0.25">
      <c r="A143" s="67" t="s">
        <v>19</v>
      </c>
      <c r="B143" s="77" t="s">
        <v>102</v>
      </c>
      <c r="C143" s="77" t="s">
        <v>103</v>
      </c>
      <c r="D143" s="77" t="s">
        <v>107</v>
      </c>
      <c r="E143" s="77" t="s">
        <v>0</v>
      </c>
      <c r="F143" s="77"/>
      <c r="G143" s="78" t="s">
        <v>122</v>
      </c>
      <c r="H143" s="77" t="s">
        <v>6</v>
      </c>
      <c r="I143" s="79">
        <v>11</v>
      </c>
      <c r="J143" s="80">
        <v>60000000</v>
      </c>
      <c r="K143" s="63">
        <v>0</v>
      </c>
      <c r="L143" s="63">
        <v>59577014</v>
      </c>
      <c r="M143" s="80">
        <f t="shared" si="51"/>
        <v>422986</v>
      </c>
      <c r="N143" s="80">
        <v>57550307</v>
      </c>
      <c r="O143" s="40">
        <f t="shared" si="52"/>
        <v>0.95917178333333331</v>
      </c>
      <c r="P143" s="80">
        <v>56026374</v>
      </c>
      <c r="Q143" s="81">
        <v>55950240</v>
      </c>
    </row>
    <row r="144" spans="1:18" ht="42.75" customHeight="1" x14ac:dyDescent="0.25">
      <c r="A144" s="67" t="s">
        <v>19</v>
      </c>
      <c r="B144" s="77" t="s">
        <v>102</v>
      </c>
      <c r="C144" s="77" t="s">
        <v>103</v>
      </c>
      <c r="D144" s="77" t="s">
        <v>107</v>
      </c>
      <c r="E144" s="77" t="s">
        <v>0</v>
      </c>
      <c r="F144" s="77" t="s">
        <v>0</v>
      </c>
      <c r="G144" s="78" t="s">
        <v>122</v>
      </c>
      <c r="H144" s="77" t="s">
        <v>9</v>
      </c>
      <c r="I144" s="79">
        <v>20</v>
      </c>
      <c r="J144" s="63">
        <v>8161000000</v>
      </c>
      <c r="K144" s="63">
        <v>0</v>
      </c>
      <c r="L144" s="63">
        <v>4170284471</v>
      </c>
      <c r="M144" s="80">
        <f t="shared" si="51"/>
        <v>3990715529</v>
      </c>
      <c r="N144" s="80">
        <v>607120101</v>
      </c>
      <c r="O144" s="40">
        <f t="shared" si="52"/>
        <v>7.4392856390148268E-2</v>
      </c>
      <c r="P144" s="80">
        <v>66158605</v>
      </c>
      <c r="Q144" s="81">
        <v>65535093</v>
      </c>
    </row>
    <row r="145" spans="1:17" ht="41.25" customHeight="1" x14ac:dyDescent="0.25">
      <c r="A145" s="67" t="s">
        <v>19</v>
      </c>
      <c r="B145" s="77" t="s">
        <v>102</v>
      </c>
      <c r="C145" s="77" t="s">
        <v>103</v>
      </c>
      <c r="D145" s="77" t="s">
        <v>107</v>
      </c>
      <c r="E145" s="77" t="s">
        <v>0</v>
      </c>
      <c r="F145" s="77" t="s">
        <v>0</v>
      </c>
      <c r="G145" s="78" t="s">
        <v>122</v>
      </c>
      <c r="H145" s="77" t="s">
        <v>9</v>
      </c>
      <c r="I145" s="79">
        <v>21</v>
      </c>
      <c r="J145" s="63">
        <v>1850400000</v>
      </c>
      <c r="K145" s="63">
        <v>0</v>
      </c>
      <c r="L145" s="63">
        <v>1842524936.8</v>
      </c>
      <c r="M145" s="80">
        <f t="shared" si="51"/>
        <v>7875063.2000000477</v>
      </c>
      <c r="N145" s="80">
        <v>1619866289.8</v>
      </c>
      <c r="O145" s="40">
        <f t="shared" si="52"/>
        <v>0.87541412116299178</v>
      </c>
      <c r="P145" s="80">
        <v>423016088</v>
      </c>
      <c r="Q145" s="81">
        <v>90820088</v>
      </c>
    </row>
    <row r="146" spans="1:17" s="66" customFormat="1" ht="42.75" customHeight="1" x14ac:dyDescent="0.25">
      <c r="A146" s="67" t="s">
        <v>19</v>
      </c>
      <c r="B146" s="77" t="s">
        <v>102</v>
      </c>
      <c r="C146" s="77" t="s">
        <v>103</v>
      </c>
      <c r="D146" s="77" t="s">
        <v>108</v>
      </c>
      <c r="E146" s="77" t="s">
        <v>0</v>
      </c>
      <c r="F146" s="77" t="s">
        <v>0</v>
      </c>
      <c r="G146" s="78" t="s">
        <v>123</v>
      </c>
      <c r="H146" s="77" t="s">
        <v>6</v>
      </c>
      <c r="I146" s="79">
        <v>11</v>
      </c>
      <c r="J146" s="80">
        <v>650000000</v>
      </c>
      <c r="K146" s="63">
        <v>0</v>
      </c>
      <c r="L146" s="63">
        <v>17333870</v>
      </c>
      <c r="M146" s="80">
        <f t="shared" si="51"/>
        <v>632666130</v>
      </c>
      <c r="N146" s="80">
        <v>17333870</v>
      </c>
      <c r="O146" s="40">
        <f t="shared" si="52"/>
        <v>2.6667492307692307E-2</v>
      </c>
      <c r="P146" s="80">
        <v>12775190</v>
      </c>
      <c r="Q146" s="81">
        <v>12177020</v>
      </c>
    </row>
    <row r="147" spans="1:17" ht="31.5" customHeight="1" x14ac:dyDescent="0.25">
      <c r="A147" s="71" t="s">
        <v>19</v>
      </c>
      <c r="B147" s="25">
        <v>2999</v>
      </c>
      <c r="C147" s="25"/>
      <c r="D147" s="25"/>
      <c r="E147" s="25"/>
      <c r="F147" s="25"/>
      <c r="G147" s="26" t="s">
        <v>134</v>
      </c>
      <c r="H147" s="25" t="s">
        <v>6</v>
      </c>
      <c r="I147" s="27">
        <v>11</v>
      </c>
      <c r="J147" s="28">
        <f>SUM(J148:J158)</f>
        <v>14164290240</v>
      </c>
      <c r="K147" s="39">
        <f>SUM(K149:K158)</f>
        <v>0</v>
      </c>
      <c r="L147" s="39">
        <f>SUM(L148:L158)</f>
        <v>11157412251.039999</v>
      </c>
      <c r="M147" s="28">
        <f>SUM(M148:M158)</f>
        <v>3006877988.96</v>
      </c>
      <c r="N147" s="28">
        <f>SUM(N148:N158)</f>
        <v>10314681301.5</v>
      </c>
      <c r="O147" s="41">
        <f>IF(N147&gt;1,N147/(J147-K147),0)</f>
        <v>0.72821730751967417</v>
      </c>
      <c r="P147" s="28">
        <f>SUM(P149:P158)</f>
        <v>4888367988.6099997</v>
      </c>
      <c r="Q147" s="36">
        <f>SUM(Q149:Q158)</f>
        <v>4866504543.6099997</v>
      </c>
    </row>
    <row r="148" spans="1:17" ht="31.5" customHeight="1" x14ac:dyDescent="0.25">
      <c r="A148" s="67" t="s">
        <v>19</v>
      </c>
      <c r="B148" s="20" t="s">
        <v>109</v>
      </c>
      <c r="C148" s="20" t="s">
        <v>103</v>
      </c>
      <c r="D148" s="20">
        <v>11</v>
      </c>
      <c r="E148" s="20"/>
      <c r="F148" s="20"/>
      <c r="G148" s="37" t="s">
        <v>146</v>
      </c>
      <c r="H148" s="20" t="s">
        <v>6</v>
      </c>
      <c r="I148" s="21">
        <v>11</v>
      </c>
      <c r="J148" s="22">
        <v>1230108111</v>
      </c>
      <c r="K148" s="44">
        <v>0</v>
      </c>
      <c r="L148" s="44">
        <v>45837228</v>
      </c>
      <c r="M148" s="22">
        <f t="shared" ref="M148" si="54">+J148-L148-K148</f>
        <v>1184270883</v>
      </c>
      <c r="N148" s="22">
        <v>45837228</v>
      </c>
      <c r="O148" s="40">
        <f>IF(N148&gt;1,N148/(J148-K148),0)</f>
        <v>3.7262763809220993E-2</v>
      </c>
      <c r="P148" s="22">
        <v>0</v>
      </c>
      <c r="Q148" s="23">
        <v>0</v>
      </c>
    </row>
    <row r="149" spans="1:17" ht="42.75" customHeight="1" x14ac:dyDescent="0.25">
      <c r="A149" s="67" t="s">
        <v>19</v>
      </c>
      <c r="B149" s="77" t="s">
        <v>109</v>
      </c>
      <c r="C149" s="77" t="s">
        <v>103</v>
      </c>
      <c r="D149" s="77" t="s">
        <v>106</v>
      </c>
      <c r="E149" s="77"/>
      <c r="F149" s="77"/>
      <c r="G149" s="78" t="s">
        <v>124</v>
      </c>
      <c r="H149" s="77" t="s">
        <v>6</v>
      </c>
      <c r="I149" s="79">
        <v>11</v>
      </c>
      <c r="J149" s="80">
        <v>200000000</v>
      </c>
      <c r="K149" s="63">
        <v>0</v>
      </c>
      <c r="L149" s="63">
        <v>200000000</v>
      </c>
      <c r="M149" s="80">
        <f t="shared" ref="M149:M158" si="55">+J149-L149-K149</f>
        <v>0</v>
      </c>
      <c r="N149" s="80">
        <v>200000000</v>
      </c>
      <c r="O149" s="40">
        <f>IF(N149&gt;1,N149/(J149-K149),0)</f>
        <v>1</v>
      </c>
      <c r="P149" s="80">
        <v>0</v>
      </c>
      <c r="Q149" s="81">
        <v>0</v>
      </c>
    </row>
    <row r="150" spans="1:17" ht="33" customHeight="1" x14ac:dyDescent="0.25">
      <c r="A150" s="67" t="s">
        <v>19</v>
      </c>
      <c r="B150" s="77" t="s">
        <v>109</v>
      </c>
      <c r="C150" s="77" t="s">
        <v>103</v>
      </c>
      <c r="D150" s="77" t="s">
        <v>107</v>
      </c>
      <c r="E150" s="77" t="s">
        <v>0</v>
      </c>
      <c r="F150" s="77" t="s">
        <v>0</v>
      </c>
      <c r="G150" s="78" t="s">
        <v>125</v>
      </c>
      <c r="H150" s="77" t="s">
        <v>6</v>
      </c>
      <c r="I150" s="79">
        <v>11</v>
      </c>
      <c r="J150" s="80">
        <v>6550000000</v>
      </c>
      <c r="K150" s="63">
        <v>0</v>
      </c>
      <c r="L150" s="63">
        <v>6392058715.6899996</v>
      </c>
      <c r="M150" s="80">
        <f t="shared" si="55"/>
        <v>157941284.31000042</v>
      </c>
      <c r="N150" s="80">
        <v>6387563502.6899996</v>
      </c>
      <c r="O150" s="40">
        <f>IF(N150&gt;1,N150/(J150-K150),0)</f>
        <v>0.97520053476183199</v>
      </c>
      <c r="P150" s="80">
        <v>4503626529.6700001</v>
      </c>
      <c r="Q150" s="81">
        <v>4503626529.6700001</v>
      </c>
    </row>
    <row r="151" spans="1:17" ht="33" customHeight="1" x14ac:dyDescent="0.25">
      <c r="A151" s="67" t="s">
        <v>19</v>
      </c>
      <c r="B151" s="77" t="s">
        <v>109</v>
      </c>
      <c r="C151" s="77" t="s">
        <v>103</v>
      </c>
      <c r="D151" s="77" t="s">
        <v>108</v>
      </c>
      <c r="E151" s="77" t="s">
        <v>0</v>
      </c>
      <c r="F151" s="77" t="s">
        <v>0</v>
      </c>
      <c r="G151" s="78" t="s">
        <v>126</v>
      </c>
      <c r="H151" s="77" t="s">
        <v>6</v>
      </c>
      <c r="I151" s="79">
        <v>11</v>
      </c>
      <c r="J151" s="80">
        <v>3764182129</v>
      </c>
      <c r="K151" s="63">
        <v>0</v>
      </c>
      <c r="L151" s="63">
        <v>3272198437.0500002</v>
      </c>
      <c r="M151" s="80">
        <f t="shared" si="55"/>
        <v>491983691.94999981</v>
      </c>
      <c r="N151" s="80">
        <v>3070333656.0500002</v>
      </c>
      <c r="O151" s="40">
        <f>IF(N151&gt;1,N151/(J151-K151),0)</f>
        <v>0.81567085513624471</v>
      </c>
      <c r="P151" s="80">
        <v>138213486</v>
      </c>
      <c r="Q151" s="81">
        <v>119900141</v>
      </c>
    </row>
    <row r="152" spans="1:17" ht="45" customHeight="1" x14ac:dyDescent="0.25">
      <c r="A152" s="67" t="s">
        <v>19</v>
      </c>
      <c r="B152" s="77" t="s">
        <v>109</v>
      </c>
      <c r="C152" s="77" t="s">
        <v>103</v>
      </c>
      <c r="D152" s="77" t="s">
        <v>110</v>
      </c>
      <c r="E152" s="77"/>
      <c r="F152" s="77"/>
      <c r="G152" s="78" t="s">
        <v>127</v>
      </c>
      <c r="H152" s="77" t="s">
        <v>6</v>
      </c>
      <c r="I152" s="79">
        <v>11</v>
      </c>
      <c r="J152" s="80">
        <v>200000000</v>
      </c>
      <c r="K152" s="63">
        <v>0</v>
      </c>
      <c r="L152" s="63">
        <v>0</v>
      </c>
      <c r="M152" s="80">
        <f t="shared" si="55"/>
        <v>200000000</v>
      </c>
      <c r="N152" s="80">
        <v>0</v>
      </c>
      <c r="O152" s="40">
        <f>IF(N152&gt;1,N152/(J152-K152),0)</f>
        <v>0</v>
      </c>
      <c r="P152" s="80">
        <v>0</v>
      </c>
      <c r="Q152" s="81">
        <v>0</v>
      </c>
    </row>
    <row r="153" spans="1:17" ht="33" customHeight="1" x14ac:dyDescent="0.25">
      <c r="A153" s="67" t="s">
        <v>19</v>
      </c>
      <c r="B153" s="77" t="s">
        <v>109</v>
      </c>
      <c r="C153" s="77" t="s">
        <v>103</v>
      </c>
      <c r="D153" s="77" t="s">
        <v>111</v>
      </c>
      <c r="E153" s="77"/>
      <c r="F153" s="77"/>
      <c r="G153" s="78" t="s">
        <v>128</v>
      </c>
      <c r="H153" s="77" t="s">
        <v>6</v>
      </c>
      <c r="I153" s="79">
        <v>11</v>
      </c>
      <c r="J153" s="80">
        <v>90000000</v>
      </c>
      <c r="K153" s="63">
        <v>0</v>
      </c>
      <c r="L153" s="63">
        <v>85479800</v>
      </c>
      <c r="M153" s="80">
        <f t="shared" si="55"/>
        <v>4520200</v>
      </c>
      <c r="N153" s="80">
        <v>85479800</v>
      </c>
      <c r="O153" s="40">
        <f t="shared" ref="O149:O158" si="56">IF(N153&gt;1,N153/(J153-K153),0)</f>
        <v>0.9497755555555556</v>
      </c>
      <c r="P153" s="80">
        <v>53726600</v>
      </c>
      <c r="Q153" s="81">
        <v>53726600</v>
      </c>
    </row>
    <row r="154" spans="1:17" ht="32.25" customHeight="1" x14ac:dyDescent="0.25">
      <c r="A154" s="67" t="s">
        <v>19</v>
      </c>
      <c r="B154" s="77" t="s">
        <v>109</v>
      </c>
      <c r="C154" s="77" t="s">
        <v>103</v>
      </c>
      <c r="D154" s="77" t="s">
        <v>112</v>
      </c>
      <c r="E154" s="77" t="s">
        <v>0</v>
      </c>
      <c r="F154" s="77" t="s">
        <v>0</v>
      </c>
      <c r="G154" s="78" t="s">
        <v>129</v>
      </c>
      <c r="H154" s="77" t="s">
        <v>6</v>
      </c>
      <c r="I154" s="79">
        <v>11</v>
      </c>
      <c r="J154" s="80">
        <v>0</v>
      </c>
      <c r="K154" s="63">
        <v>0</v>
      </c>
      <c r="L154" s="63">
        <v>0</v>
      </c>
      <c r="M154" s="80">
        <f t="shared" si="55"/>
        <v>0</v>
      </c>
      <c r="N154" s="80">
        <v>0</v>
      </c>
      <c r="O154" s="40">
        <f t="shared" si="56"/>
        <v>0</v>
      </c>
      <c r="P154" s="80">
        <v>0</v>
      </c>
      <c r="Q154" s="81">
        <v>0</v>
      </c>
    </row>
    <row r="155" spans="1:17" ht="44.25" customHeight="1" x14ac:dyDescent="0.25">
      <c r="A155" s="67" t="s">
        <v>19</v>
      </c>
      <c r="B155" s="77" t="s">
        <v>109</v>
      </c>
      <c r="C155" s="77" t="s">
        <v>103</v>
      </c>
      <c r="D155" s="77" t="s">
        <v>113</v>
      </c>
      <c r="E155" s="77" t="s">
        <v>0</v>
      </c>
      <c r="F155" s="77" t="s">
        <v>0</v>
      </c>
      <c r="G155" s="78" t="s">
        <v>130</v>
      </c>
      <c r="H155" s="77" t="s">
        <v>6</v>
      </c>
      <c r="I155" s="79">
        <v>11</v>
      </c>
      <c r="J155" s="80">
        <v>330000000</v>
      </c>
      <c r="K155" s="63">
        <v>0</v>
      </c>
      <c r="L155" s="63">
        <v>129500000</v>
      </c>
      <c r="M155" s="80">
        <f t="shared" si="55"/>
        <v>200500000</v>
      </c>
      <c r="N155" s="80">
        <v>129500000</v>
      </c>
      <c r="O155" s="40">
        <f>IF(N155&gt;1,N155/(J155-K155),0)</f>
        <v>0.3924242424242424</v>
      </c>
      <c r="P155" s="80">
        <v>65872456.07</v>
      </c>
      <c r="Q155" s="81">
        <v>65872456.07</v>
      </c>
    </row>
    <row r="156" spans="1:17" ht="32.25" customHeight="1" x14ac:dyDescent="0.25">
      <c r="A156" s="67"/>
      <c r="B156" s="20" t="s">
        <v>109</v>
      </c>
      <c r="C156" s="20" t="s">
        <v>103</v>
      </c>
      <c r="D156" s="20" t="s">
        <v>115</v>
      </c>
      <c r="E156" s="20"/>
      <c r="F156" s="20"/>
      <c r="G156" s="37" t="s">
        <v>131</v>
      </c>
      <c r="H156" s="20" t="s">
        <v>6</v>
      </c>
      <c r="I156" s="21">
        <v>11</v>
      </c>
      <c r="J156" s="22">
        <v>500000000</v>
      </c>
      <c r="K156" s="44">
        <v>0</v>
      </c>
      <c r="L156" s="44">
        <v>283679501.70999998</v>
      </c>
      <c r="M156" s="22">
        <f t="shared" si="55"/>
        <v>216320498.29000002</v>
      </c>
      <c r="N156" s="22">
        <v>121989336.75</v>
      </c>
      <c r="O156" s="40">
        <f>IF(N156&gt;1,N156/(J156-K156),0)</f>
        <v>0.24397867349999999</v>
      </c>
      <c r="P156" s="22">
        <v>51548079.859999999</v>
      </c>
      <c r="Q156" s="23">
        <v>51548079.859999999</v>
      </c>
    </row>
    <row r="157" spans="1:17" ht="32.25" customHeight="1" x14ac:dyDescent="0.25">
      <c r="A157" s="67" t="s">
        <v>19</v>
      </c>
      <c r="B157" s="20" t="s">
        <v>109</v>
      </c>
      <c r="C157" s="20" t="s">
        <v>103</v>
      </c>
      <c r="D157" s="20" t="s">
        <v>116</v>
      </c>
      <c r="E157" s="20"/>
      <c r="F157" s="20"/>
      <c r="G157" s="37" t="s">
        <v>132</v>
      </c>
      <c r="H157" s="20" t="s">
        <v>6</v>
      </c>
      <c r="I157" s="21">
        <v>11</v>
      </c>
      <c r="J157" s="22">
        <v>550000000</v>
      </c>
      <c r="K157" s="44">
        <v>0</v>
      </c>
      <c r="L157" s="44">
        <v>490587436.58999997</v>
      </c>
      <c r="M157" s="22">
        <f t="shared" ref="M157" si="57">+J157-L157-K157</f>
        <v>59412563.410000026</v>
      </c>
      <c r="N157" s="22">
        <v>267677088.00999999</v>
      </c>
      <c r="O157" s="40">
        <f>IF(N157&gt;1,N157/(J157-K157),0)</f>
        <v>0.48668561456363635</v>
      </c>
      <c r="P157" s="22">
        <v>70699867.010000005</v>
      </c>
      <c r="Q157" s="23">
        <v>67149767.010000005</v>
      </c>
    </row>
    <row r="158" spans="1:17" ht="25.5" customHeight="1" x14ac:dyDescent="0.25">
      <c r="A158" s="67" t="s">
        <v>19</v>
      </c>
      <c r="B158" s="77" t="s">
        <v>109</v>
      </c>
      <c r="C158" s="77" t="s">
        <v>103</v>
      </c>
      <c r="D158" s="77">
        <v>24</v>
      </c>
      <c r="E158" s="77"/>
      <c r="F158" s="77"/>
      <c r="G158" s="37" t="s">
        <v>145</v>
      </c>
      <c r="H158" s="77" t="s">
        <v>6</v>
      </c>
      <c r="I158" s="79">
        <v>11</v>
      </c>
      <c r="J158" s="80">
        <v>750000000</v>
      </c>
      <c r="K158" s="63">
        <v>0</v>
      </c>
      <c r="L158" s="63">
        <v>258071132</v>
      </c>
      <c r="M158" s="80">
        <f t="shared" si="55"/>
        <v>491928868</v>
      </c>
      <c r="N158" s="80">
        <v>6300690</v>
      </c>
      <c r="O158" s="40">
        <f>IF(N158&gt;1,N158/(J158-K158),0)</f>
        <v>8.4009199999999992E-3</v>
      </c>
      <c r="P158" s="80">
        <v>4680970</v>
      </c>
      <c r="Q158" s="81">
        <v>4680970</v>
      </c>
    </row>
    <row r="159" spans="1:17" ht="16.5" customHeight="1" x14ac:dyDescent="0.25">
      <c r="A159" s="14" t="s">
        <v>19</v>
      </c>
      <c r="B159" s="4"/>
      <c r="C159" s="4"/>
      <c r="D159" s="4"/>
      <c r="E159" s="4"/>
      <c r="F159" s="4"/>
      <c r="G159" s="3" t="s">
        <v>20</v>
      </c>
      <c r="H159" s="4" t="s">
        <v>6</v>
      </c>
      <c r="I159" s="5">
        <v>11</v>
      </c>
      <c r="J159" s="6">
        <f>J133+J147</f>
        <v>30555290240</v>
      </c>
      <c r="K159" s="6">
        <f>K133+K147</f>
        <v>0</v>
      </c>
      <c r="L159" s="6">
        <f>L133+L147</f>
        <v>25715095864.199997</v>
      </c>
      <c r="M159" s="6">
        <f>M133+M147</f>
        <v>4840194375.8000002</v>
      </c>
      <c r="N159" s="6">
        <f>N133+N147</f>
        <v>20777537195.16</v>
      </c>
      <c r="O159" s="42">
        <f>IF(N159&gt;1,N159/(J159-K159),0)</f>
        <v>0.67999803084704724</v>
      </c>
      <c r="P159" s="6">
        <f>P133+P147</f>
        <v>7012329063.4099998</v>
      </c>
      <c r="Q159" s="15">
        <f>Q133+Q147</f>
        <v>6983121768.4099998</v>
      </c>
    </row>
    <row r="160" spans="1:17" ht="16.5" customHeight="1" x14ac:dyDescent="0.25">
      <c r="A160" s="14" t="s">
        <v>19</v>
      </c>
      <c r="B160" s="4"/>
      <c r="C160" s="4"/>
      <c r="D160" s="4"/>
      <c r="E160" s="4"/>
      <c r="F160" s="4"/>
      <c r="G160" s="3" t="s">
        <v>20</v>
      </c>
      <c r="H160" s="4" t="s">
        <v>9</v>
      </c>
      <c r="I160" s="5">
        <v>20</v>
      </c>
      <c r="J160" s="6">
        <f>J134</f>
        <v>12261000000</v>
      </c>
      <c r="K160" s="6">
        <f t="shared" ref="K160:Q160" si="58">K134</f>
        <v>0</v>
      </c>
      <c r="L160" s="6">
        <f t="shared" si="58"/>
        <v>4618147029</v>
      </c>
      <c r="M160" s="6">
        <f>M134</f>
        <v>7642852971</v>
      </c>
      <c r="N160" s="6">
        <f>N134</f>
        <v>1054982659</v>
      </c>
      <c r="O160" s="42">
        <f>IF(N160&gt;1,N160/(J160-K160),0)</f>
        <v>8.6043769594649697E-2</v>
      </c>
      <c r="P160" s="6">
        <f t="shared" si="58"/>
        <v>66158605</v>
      </c>
      <c r="Q160" s="15">
        <f t="shared" si="58"/>
        <v>65535093</v>
      </c>
    </row>
    <row r="161" spans="1:17" ht="15" customHeight="1" x14ac:dyDescent="0.25">
      <c r="A161" s="14" t="s">
        <v>19</v>
      </c>
      <c r="B161" s="4"/>
      <c r="C161" s="4"/>
      <c r="D161" s="4"/>
      <c r="E161" s="4"/>
      <c r="F161" s="4"/>
      <c r="G161" s="3" t="s">
        <v>20</v>
      </c>
      <c r="H161" s="4" t="s">
        <v>9</v>
      </c>
      <c r="I161" s="5">
        <v>21</v>
      </c>
      <c r="J161" s="6">
        <f>J135</f>
        <v>1852300000</v>
      </c>
      <c r="K161" s="6">
        <f t="shared" ref="K161:Q161" si="59">K135</f>
        <v>0</v>
      </c>
      <c r="L161" s="6">
        <f t="shared" si="59"/>
        <v>1844076826.8</v>
      </c>
      <c r="M161" s="6">
        <f>M135</f>
        <v>8223173.2000000477</v>
      </c>
      <c r="N161" s="6">
        <f t="shared" si="59"/>
        <v>1621418179.8</v>
      </c>
      <c r="O161" s="42">
        <f>IF(N161&gt;1,N161/(J161-K161),0)</f>
        <v>0.8753539814284943</v>
      </c>
      <c r="P161" s="6">
        <f t="shared" si="59"/>
        <v>424567978</v>
      </c>
      <c r="Q161" s="15">
        <f t="shared" si="59"/>
        <v>92371978</v>
      </c>
    </row>
    <row r="162" spans="1:17" s="18" customFormat="1" ht="13.5" customHeight="1" x14ac:dyDescent="0.2">
      <c r="A162" s="103" t="s">
        <v>31</v>
      </c>
      <c r="B162" s="104"/>
      <c r="C162" s="104"/>
      <c r="D162" s="104"/>
      <c r="E162" s="104"/>
      <c r="F162" s="104"/>
      <c r="G162" s="104"/>
      <c r="H162" s="104"/>
      <c r="I162" s="105"/>
      <c r="J162" s="7">
        <f>SUM(J159:J161)</f>
        <v>44668590240</v>
      </c>
      <c r="K162" s="7">
        <f>SUM(K159:K161)</f>
        <v>0</v>
      </c>
      <c r="L162" s="7">
        <f>SUM(L159:L161)</f>
        <v>32177319719.999996</v>
      </c>
      <c r="M162" s="58">
        <f>SUM(M159:M161)</f>
        <v>12491270520</v>
      </c>
      <c r="N162" s="58">
        <f>SUM(N159:N161)</f>
        <v>23453938033.959999</v>
      </c>
      <c r="O162" s="42">
        <f>IF(N162&gt;1,N162/(J162-K162),0)</f>
        <v>0.52506555295218105</v>
      </c>
      <c r="P162" s="7">
        <f>SUM(P159:P161)</f>
        <v>7503055646.4099998</v>
      </c>
      <c r="Q162" s="16">
        <f>SUM(Q159:Q161)</f>
        <v>7141028839.4099998</v>
      </c>
    </row>
    <row r="163" spans="1:17" s="29" customFormat="1" ht="11.25" customHeight="1" thickBot="1" x14ac:dyDescent="0.3">
      <c r="A163" s="106" t="s">
        <v>32</v>
      </c>
      <c r="B163" s="107"/>
      <c r="C163" s="107"/>
      <c r="D163" s="107"/>
      <c r="E163" s="107"/>
      <c r="F163" s="107"/>
      <c r="G163" s="107"/>
      <c r="H163" s="107"/>
      <c r="I163" s="108"/>
      <c r="J163" s="94">
        <f>+J162+J131</f>
        <v>270722290240</v>
      </c>
      <c r="K163" s="59">
        <f>+K162+K131</f>
        <v>16400000000</v>
      </c>
      <c r="L163" s="59">
        <f>+L162+L131</f>
        <v>170123594643.84</v>
      </c>
      <c r="M163" s="59">
        <f>+M162+M131</f>
        <v>84198695596.160004</v>
      </c>
      <c r="N163" s="59">
        <f>+N162+N131</f>
        <v>160120248872.87</v>
      </c>
      <c r="O163" s="61">
        <f>IF(N163&gt;1,N163/(J163-K163),0)</f>
        <v>0.62959581215538363</v>
      </c>
      <c r="P163" s="59">
        <f>+P162+P131</f>
        <v>138289717075.54001</v>
      </c>
      <c r="Q163" s="75">
        <f>Q131+Q162</f>
        <v>137821567692.97</v>
      </c>
    </row>
    <row r="164" spans="1:17" s="29" customFormat="1" ht="9" customHeight="1" x14ac:dyDescent="0.25">
      <c r="A164" s="29" t="s">
        <v>34</v>
      </c>
      <c r="E164" s="30"/>
      <c r="F164" s="31"/>
      <c r="G164" s="32"/>
      <c r="H164" s="33"/>
      <c r="I164" s="34"/>
      <c r="J164" s="93"/>
      <c r="K164" s="82"/>
      <c r="L164" s="64"/>
      <c r="M164" s="35"/>
      <c r="N164" s="47">
        <f>N163-[1]REP_EPG034_EjecucionPresupuesta!$X$39</f>
        <v>0</v>
      </c>
      <c r="O164" s="35"/>
    </row>
    <row r="165" spans="1:17" s="29" customFormat="1" ht="9" customHeight="1" x14ac:dyDescent="0.25">
      <c r="A165" s="29" t="s">
        <v>139</v>
      </c>
      <c r="E165" s="30"/>
      <c r="F165" s="31"/>
      <c r="G165" s="32"/>
      <c r="H165" s="33"/>
      <c r="I165" s="34"/>
      <c r="K165" s="89"/>
      <c r="L165" s="45"/>
      <c r="M165" s="35"/>
      <c r="N165" s="48"/>
      <c r="O165" s="35"/>
    </row>
    <row r="166" spans="1:17" s="29" customFormat="1" ht="9" customHeight="1" x14ac:dyDescent="0.25">
      <c r="A166" s="29" t="s">
        <v>194</v>
      </c>
      <c r="E166" s="30"/>
      <c r="F166" s="31"/>
      <c r="G166" s="32"/>
      <c r="H166" s="33"/>
      <c r="I166" s="34"/>
      <c r="L166" s="90"/>
      <c r="M166" s="35"/>
      <c r="N166" s="48"/>
      <c r="O166" s="35"/>
    </row>
    <row r="167" spans="1:17" x14ac:dyDescent="0.25">
      <c r="A167" s="29" t="s">
        <v>193</v>
      </c>
      <c r="B167" s="29"/>
      <c r="C167" s="29"/>
      <c r="D167" s="29"/>
      <c r="E167" s="30"/>
      <c r="F167" s="31"/>
      <c r="G167" s="32"/>
      <c r="H167" s="33"/>
      <c r="I167" s="34"/>
      <c r="J167" s="29"/>
      <c r="K167" s="29"/>
      <c r="L167" s="45"/>
      <c r="M167" s="35"/>
      <c r="N167" s="48"/>
      <c r="O167" s="35"/>
      <c r="P167" s="29"/>
      <c r="Q167" s="29"/>
    </row>
  </sheetData>
  <mergeCells count="13">
    <mergeCell ref="A2:Q2"/>
    <mergeCell ref="A1:F1"/>
    <mergeCell ref="A132:Q132"/>
    <mergeCell ref="A162:I162"/>
    <mergeCell ref="A163:I163"/>
    <mergeCell ref="A35:I35"/>
    <mergeCell ref="A36:Q36"/>
    <mergeCell ref="A97:I97"/>
    <mergeCell ref="A98:Q98"/>
    <mergeCell ref="A126:I126"/>
    <mergeCell ref="A131:I131"/>
    <mergeCell ref="A115:Q115"/>
    <mergeCell ref="A114:I114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SEPTIEMBRE-30- 2021
&amp;RCódigo del Formato: DG-A-P-072-F-004
Versión: 06
Página &amp;P de &amp;N</oddHeader>
  </headerFooter>
  <ignoredErrors>
    <ignoredError sqref="B36:Q36 A112:H112 A37:I37 A98:Q98 A116:I116 L122 A23:A31 A33 K33 A45 K45 A47 K47 A55:A56 K55:K56 A104:I106 K105:K106 M105 O24 O28 O30 A118:B120 H33:I33 K23:K31 A122:A124 A101:C102 D124:F124 H124:I124 P112:Q112 P118 P122:Q122 Q123 A34:L34 A35:L35 N34:Q35 A100:I100 N101:N102 N104 N118 N122 A94:I94 A96:H96 A97:I97 J122 K123 K119:K120 M40 K112 E118:I118 G119:I120 G23:I31 E102:F102 H102:I102 P101:Q102 P104:Q104 M112 M123 H39 H45 H47:I47 H50:I51 H55:I56 B5:D18 B19:E33 B3:E4 E5:E17 I4 A43:H43 B72:B84 C73:C84 B91:F92 B85:C88 D73:F88 C72:F72 B95 B107:F111 I91:I92 I42:I46 E101:I101 B155:D158 B148:E154 D122:H123 B121:C125 B44:F47 B55:F70 I88:I89 B89:F89 H53:I53 K50:K53 A50:F53 I38:I40 B38:F40 A39:A40 A42:G42" numberStoredAsText="1"/>
    <ignoredError sqref="O18 M118 M122 O3:O4 K18 M18 M26 O102:O112 O159:O162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SEPTIEMBRE-30-2021</vt:lpstr>
      <vt:lpstr>'SEPTIEMBRE-30-2021'!Área_de_impresión</vt:lpstr>
      <vt:lpstr>'SEPTIEMBRE-30-2021'!Títulos_a_imprimir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2021-10-04T17:07:15Z</cp:lastPrinted>
  <dcterms:created xsi:type="dcterms:W3CDTF">2016-02-01T15:56:25Z</dcterms:created>
  <dcterms:modified xsi:type="dcterms:W3CDTF">2021-10-04T17:09:38Z</dcterms:modified>
</cp:coreProperties>
</file>