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1\DOCUMENTOS AUDITORI INTERNA\Informe de Ejecución Presupuestal\"/>
    </mc:Choice>
  </mc:AlternateContent>
  <bookViews>
    <workbookView xWindow="0" yWindow="0" windowWidth="20490" windowHeight="7650"/>
  </bookViews>
  <sheets>
    <sheet name="OCTUBRE 31-2021" sheetId="11" r:id="rId1"/>
  </sheets>
  <definedNames>
    <definedName name="_xlnm._FilterDatabase" localSheetId="0" hidden="1">'OCTUBRE 31-2021'!$A$1:$S$166</definedName>
    <definedName name="_xlnm.Print_Area" localSheetId="0">'OCTUBRE 31-2021'!$A$1:$Q$167</definedName>
    <definedName name="_xlnm.Print_Titles" localSheetId="0">'OCTUBRE 31-2021'!$1:$1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3" i="11" l="1"/>
  <c r="L42" i="11"/>
  <c r="L118" i="11"/>
  <c r="J118" i="11"/>
  <c r="J43" i="11"/>
  <c r="J37" i="11"/>
  <c r="L37" i="11"/>
  <c r="L26" i="11"/>
  <c r="J26" i="11"/>
  <c r="L18" i="11"/>
  <c r="J18" i="11"/>
  <c r="L4" i="11"/>
  <c r="J4" i="11"/>
  <c r="J42" i="11"/>
  <c r="J99" i="11"/>
  <c r="O158" i="11" l="1"/>
  <c r="O157" i="11"/>
  <c r="O156" i="11"/>
  <c r="O155" i="11"/>
  <c r="O152" i="11"/>
  <c r="O151" i="11"/>
  <c r="O150" i="11"/>
  <c r="O149" i="11"/>
  <c r="O148" i="11"/>
  <c r="N147" i="11"/>
  <c r="N37" i="11"/>
  <c r="Q37" i="11"/>
  <c r="P37" i="11"/>
  <c r="Q42" i="11"/>
  <c r="P42" i="11"/>
  <c r="N42" i="11"/>
  <c r="O48" i="11"/>
  <c r="M48" i="11"/>
  <c r="K42" i="11" l="1"/>
  <c r="O42" i="11" s="1"/>
  <c r="K43" i="11"/>
  <c r="L44" i="11" l="1"/>
  <c r="J147" i="11"/>
  <c r="L147" i="11"/>
  <c r="L100" i="11"/>
  <c r="J44" i="11" l="1"/>
  <c r="O41" i="11" l="1"/>
  <c r="M41" i="11"/>
  <c r="M101" i="11" l="1"/>
  <c r="Q43" i="11"/>
  <c r="P43" i="11"/>
  <c r="N43" i="11"/>
  <c r="O54" i="11"/>
  <c r="M54" i="11"/>
  <c r="O75" i="11"/>
  <c r="O71" i="11"/>
  <c r="O70" i="11"/>
  <c r="M71" i="11"/>
  <c r="O93" i="11"/>
  <c r="M93" i="11"/>
  <c r="O90" i="11"/>
  <c r="M90" i="11"/>
  <c r="M89" i="11"/>
  <c r="O49" i="11"/>
  <c r="M49" i="11"/>
  <c r="M106" i="11"/>
  <c r="M45" i="11" l="1"/>
  <c r="M46" i="11"/>
  <c r="M47" i="11"/>
  <c r="M50" i="11"/>
  <c r="M51" i="11"/>
  <c r="M52" i="11"/>
  <c r="M53" i="11"/>
  <c r="M55" i="11"/>
  <c r="M56" i="11"/>
  <c r="M57" i="11"/>
  <c r="M58" i="11"/>
  <c r="M59" i="11"/>
  <c r="M60" i="11"/>
  <c r="M61" i="11"/>
  <c r="M62" i="11"/>
  <c r="M63" i="11"/>
  <c r="M64" i="11"/>
  <c r="M65" i="11"/>
  <c r="M66" i="11"/>
  <c r="M67" i="11"/>
  <c r="M68" i="11"/>
  <c r="M69" i="11"/>
  <c r="M70" i="11"/>
  <c r="M72" i="11"/>
  <c r="M73" i="11"/>
  <c r="M74" i="11"/>
  <c r="M75" i="11"/>
  <c r="M43" i="11" s="1"/>
  <c r="M76" i="11"/>
  <c r="M44" i="11" s="1"/>
  <c r="M77" i="11"/>
  <c r="M78" i="11"/>
  <c r="M79" i="11"/>
  <c r="M80" i="11"/>
  <c r="M81" i="11"/>
  <c r="M82" i="11"/>
  <c r="M83" i="11"/>
  <c r="M84" i="11"/>
  <c r="M85" i="11"/>
  <c r="M86" i="11"/>
  <c r="M87" i="11"/>
  <c r="M88" i="11"/>
  <c r="M91" i="11"/>
  <c r="M92" i="11"/>
  <c r="M42" i="11" l="1"/>
  <c r="Q100" i="11"/>
  <c r="P100" i="11"/>
  <c r="N100" i="11"/>
  <c r="N99" i="11" s="1"/>
  <c r="K100" i="11"/>
  <c r="J100" i="11"/>
  <c r="N44" i="11"/>
  <c r="L95" i="11"/>
  <c r="N133" i="11"/>
  <c r="N26" i="11"/>
  <c r="N18" i="11"/>
  <c r="O89" i="11"/>
  <c r="O5" i="11" l="1"/>
  <c r="O154" i="11" l="1"/>
  <c r="O153" i="11"/>
  <c r="O146" i="11"/>
  <c r="O145" i="11"/>
  <c r="O144" i="11"/>
  <c r="O143" i="11"/>
  <c r="O142" i="11"/>
  <c r="O141" i="11"/>
  <c r="O140" i="11"/>
  <c r="O139" i="11"/>
  <c r="O138" i="11"/>
  <c r="O137" i="11"/>
  <c r="O136" i="11"/>
  <c r="O123" i="11"/>
  <c r="O120" i="11"/>
  <c r="O119" i="11"/>
  <c r="O112" i="11"/>
  <c r="O106" i="11"/>
  <c r="O105" i="11"/>
  <c r="O101" i="11"/>
  <c r="O92" i="11"/>
  <c r="O91" i="11"/>
  <c r="O88" i="11"/>
  <c r="O87" i="11"/>
  <c r="O86" i="11"/>
  <c r="O85" i="11"/>
  <c r="O84" i="11"/>
  <c r="O83" i="11"/>
  <c r="O82" i="11"/>
  <c r="O81" i="11"/>
  <c r="O80" i="11"/>
  <c r="O79" i="11"/>
  <c r="O78" i="11"/>
  <c r="O77" i="11"/>
  <c r="O76" i="11"/>
  <c r="O74" i="11"/>
  <c r="O73" i="11"/>
  <c r="O72" i="11"/>
  <c r="O69" i="11"/>
  <c r="O68" i="11"/>
  <c r="O67" i="11"/>
  <c r="O66" i="11"/>
  <c r="O65" i="11"/>
  <c r="O64" i="11"/>
  <c r="O63" i="11"/>
  <c r="O62" i="11"/>
  <c r="O61" i="11"/>
  <c r="O60" i="11"/>
  <c r="O59" i="11"/>
  <c r="O58" i="11"/>
  <c r="O57" i="11"/>
  <c r="O56" i="11"/>
  <c r="O55" i="11"/>
  <c r="O53" i="11"/>
  <c r="O52" i="11"/>
  <c r="O51" i="11"/>
  <c r="O50" i="11"/>
  <c r="O47" i="11"/>
  <c r="O46" i="11"/>
  <c r="O45" i="11"/>
  <c r="O40" i="11"/>
  <c r="O39" i="11"/>
  <c r="O22" i="11"/>
  <c r="O21" i="11"/>
  <c r="O20" i="11"/>
  <c r="O19" i="11"/>
  <c r="O17" i="11"/>
  <c r="O16" i="11"/>
  <c r="O15" i="11"/>
  <c r="O14" i="11"/>
  <c r="O13" i="11"/>
  <c r="O12" i="11"/>
  <c r="O11" i="11"/>
  <c r="O10" i="11"/>
  <c r="O9" i="11"/>
  <c r="O8" i="11"/>
  <c r="O7" i="11"/>
  <c r="O6" i="11"/>
  <c r="M119" i="11" l="1"/>
  <c r="J94" i="11"/>
  <c r="Q99" i="11"/>
  <c r="P99" i="11"/>
  <c r="L99" i="11"/>
  <c r="Q109" i="11"/>
  <c r="P109" i="11"/>
  <c r="N109" i="11"/>
  <c r="O109" i="11" s="1"/>
  <c r="L109" i="11"/>
  <c r="K109" i="11"/>
  <c r="J109" i="11"/>
  <c r="Q111" i="11"/>
  <c r="P111" i="11"/>
  <c r="N111" i="11"/>
  <c r="O111" i="11" s="1"/>
  <c r="L111" i="11"/>
  <c r="J111" i="11"/>
  <c r="J116" i="11"/>
  <c r="P108" i="11" l="1"/>
  <c r="O99" i="11"/>
  <c r="O100" i="11"/>
  <c r="K99" i="11"/>
  <c r="K113" i="11"/>
  <c r="Q108" i="11"/>
  <c r="L108" i="11"/>
  <c r="N108" i="11"/>
  <c r="J108" i="11"/>
  <c r="J104" i="11"/>
  <c r="L116" i="11"/>
  <c r="J102" i="11" l="1"/>
  <c r="J103" i="11"/>
  <c r="M96" i="11" l="1"/>
  <c r="M130" i="11" s="1"/>
  <c r="M120" i="11"/>
  <c r="K44" i="11"/>
  <c r="K96" i="11" s="1"/>
  <c r="K130" i="11" s="1"/>
  <c r="Q44" i="11"/>
  <c r="Q96" i="11" s="1"/>
  <c r="Q130" i="11" s="1"/>
  <c r="P44" i="11"/>
  <c r="P96" i="11" s="1"/>
  <c r="P130" i="11" s="1"/>
  <c r="L96" i="11"/>
  <c r="L130" i="11" s="1"/>
  <c r="Q95" i="11"/>
  <c r="Q129" i="11" s="1"/>
  <c r="P95" i="11"/>
  <c r="P129" i="11" s="1"/>
  <c r="J96" i="11"/>
  <c r="J130" i="11" s="1"/>
  <c r="J95" i="11"/>
  <c r="J129" i="11" s="1"/>
  <c r="L94" i="11"/>
  <c r="K38" i="11"/>
  <c r="O38" i="11" s="1"/>
  <c r="O44" i="11" l="1"/>
  <c r="L129" i="11"/>
  <c r="J97" i="11"/>
  <c r="P94" i="11"/>
  <c r="N96" i="11"/>
  <c r="Q94" i="11"/>
  <c r="N94" i="11"/>
  <c r="N95" i="11" s="1"/>
  <c r="N129" i="11" s="1"/>
  <c r="M38" i="11"/>
  <c r="L97" i="11" l="1"/>
  <c r="N130" i="11"/>
  <c r="O130" i="11" s="1"/>
  <c r="O96" i="11"/>
  <c r="Q97" i="11"/>
  <c r="P97" i="11"/>
  <c r="N97" i="11"/>
  <c r="J134" i="11"/>
  <c r="J160" i="11" s="1"/>
  <c r="Q135" i="11"/>
  <c r="P135" i="11"/>
  <c r="N135" i="11"/>
  <c r="L135" i="11"/>
  <c r="J135" i="11"/>
  <c r="J161" i="11" s="1"/>
  <c r="J133" i="11"/>
  <c r="J159" i="11" s="1"/>
  <c r="M157" i="11"/>
  <c r="M148" i="11"/>
  <c r="M141" i="11"/>
  <c r="Q118" i="11" l="1"/>
  <c r="O110" i="11"/>
  <c r="M110" i="11"/>
  <c r="M109" i="11" s="1"/>
  <c r="Q124" i="11" l="1"/>
  <c r="Q116" i="11"/>
  <c r="L107" i="11"/>
  <c r="N107" i="11"/>
  <c r="L104" i="11" l="1"/>
  <c r="L102" i="11" l="1"/>
  <c r="L103" i="11"/>
  <c r="L113" i="11"/>
  <c r="L114" i="11" s="1"/>
  <c r="K111" i="11" l="1"/>
  <c r="Q107" i="11"/>
  <c r="K107" i="11"/>
  <c r="K108" i="11" l="1"/>
  <c r="O108" i="11" s="1"/>
  <c r="J107" i="11"/>
  <c r="J113" i="11" s="1"/>
  <c r="J114" i="11" s="1"/>
  <c r="P107" i="11"/>
  <c r="O107" i="11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K18" i="11"/>
  <c r="P18" i="11"/>
  <c r="Q18" i="11"/>
  <c r="M19" i="11"/>
  <c r="M20" i="11"/>
  <c r="M21" i="11"/>
  <c r="M22" i="11"/>
  <c r="M23" i="11"/>
  <c r="O23" i="11"/>
  <c r="M24" i="11"/>
  <c r="O24" i="11"/>
  <c r="M25" i="11"/>
  <c r="O25" i="11"/>
  <c r="P26" i="11"/>
  <c r="Q26" i="11"/>
  <c r="M27" i="11"/>
  <c r="O27" i="11"/>
  <c r="M28" i="11"/>
  <c r="O28" i="11"/>
  <c r="M29" i="11"/>
  <c r="O29" i="11"/>
  <c r="M30" i="11"/>
  <c r="O30" i="11"/>
  <c r="M31" i="11"/>
  <c r="O31" i="11"/>
  <c r="M32" i="11"/>
  <c r="O32" i="11"/>
  <c r="M33" i="11"/>
  <c r="O33" i="11"/>
  <c r="M4" i="11" l="1"/>
  <c r="M18" i="11"/>
  <c r="M26" i="11"/>
  <c r="O26" i="11"/>
  <c r="O18" i="11"/>
  <c r="K118" i="11" l="1"/>
  <c r="K104" i="11"/>
  <c r="K102" i="11" s="1"/>
  <c r="K114" i="11" s="1"/>
  <c r="K4" i="11"/>
  <c r="K3" i="11" s="1"/>
  <c r="P134" i="11" l="1"/>
  <c r="P160" i="11" s="1"/>
  <c r="K124" i="11"/>
  <c r="K147" i="11"/>
  <c r="O147" i="11" s="1"/>
  <c r="K134" i="11"/>
  <c r="K160" i="11" s="1"/>
  <c r="K135" i="11"/>
  <c r="K133" i="11"/>
  <c r="K122" i="11"/>
  <c r="K121" i="11" s="1"/>
  <c r="K117" i="11" s="1"/>
  <c r="K39" i="11"/>
  <c r="K37" i="11" s="1"/>
  <c r="O37" i="11" s="1"/>
  <c r="K34" i="11"/>
  <c r="K35" i="11" s="1"/>
  <c r="Q161" i="11"/>
  <c r="P161" i="11"/>
  <c r="N161" i="11"/>
  <c r="L161" i="11"/>
  <c r="J162" i="11"/>
  <c r="L134" i="11"/>
  <c r="L160" i="11" s="1"/>
  <c r="Q147" i="11"/>
  <c r="P147" i="11"/>
  <c r="Q134" i="11"/>
  <c r="Q160" i="11" s="1"/>
  <c r="N134" i="11"/>
  <c r="Q133" i="11"/>
  <c r="P133" i="11"/>
  <c r="L133" i="11"/>
  <c r="M158" i="11"/>
  <c r="M156" i="11"/>
  <c r="M155" i="11"/>
  <c r="M154" i="11"/>
  <c r="M153" i="11"/>
  <c r="M152" i="11"/>
  <c r="M149" i="11"/>
  <c r="M146" i="11"/>
  <c r="M144" i="11"/>
  <c r="M143" i="11"/>
  <c r="M142" i="11"/>
  <c r="M140" i="11"/>
  <c r="M139" i="11"/>
  <c r="M138" i="11"/>
  <c r="M136" i="11"/>
  <c r="M40" i="11"/>
  <c r="M123" i="11"/>
  <c r="M112" i="11"/>
  <c r="M111" i="11" s="1"/>
  <c r="M108" i="11" s="1"/>
  <c r="M107" i="11" s="1"/>
  <c r="M105" i="11"/>
  <c r="Q122" i="11"/>
  <c r="Q121" i="11" s="1"/>
  <c r="P122" i="11"/>
  <c r="P121" i="11" s="1"/>
  <c r="N122" i="11"/>
  <c r="N121" i="11" s="1"/>
  <c r="L122" i="11"/>
  <c r="L121" i="11" s="1"/>
  <c r="J122" i="11"/>
  <c r="J121" i="11" s="1"/>
  <c r="J117" i="11" s="1"/>
  <c r="J125" i="11" s="1"/>
  <c r="J128" i="11" s="1"/>
  <c r="P118" i="11"/>
  <c r="N118" i="11"/>
  <c r="O118" i="11" s="1"/>
  <c r="L124" i="11"/>
  <c r="Q104" i="11"/>
  <c r="P104" i="11"/>
  <c r="N104" i="11"/>
  <c r="Q4" i="11"/>
  <c r="P4" i="11"/>
  <c r="N4" i="11"/>
  <c r="M137" i="11"/>
  <c r="M145" i="11"/>
  <c r="M150" i="11"/>
  <c r="M151" i="11"/>
  <c r="K161" i="11" l="1"/>
  <c r="O161" i="11" s="1"/>
  <c r="O135" i="11"/>
  <c r="M100" i="11"/>
  <c r="M99" i="11" s="1"/>
  <c r="O4" i="11"/>
  <c r="O134" i="11"/>
  <c r="N160" i="11"/>
  <c r="O160" i="11" s="1"/>
  <c r="K94" i="11"/>
  <c r="O43" i="11" s="1"/>
  <c r="O133" i="11"/>
  <c r="N103" i="11"/>
  <c r="O103" i="11" s="1"/>
  <c r="O104" i="11"/>
  <c r="N117" i="11"/>
  <c r="O117" i="11" s="1"/>
  <c r="O121" i="11"/>
  <c r="M147" i="11"/>
  <c r="P124" i="11"/>
  <c r="P116" i="11"/>
  <c r="P117" i="11"/>
  <c r="P125" i="11" s="1"/>
  <c r="P128" i="11" s="1"/>
  <c r="Q117" i="11"/>
  <c r="Q125" i="11" s="1"/>
  <c r="L117" i="11"/>
  <c r="L125" i="11" s="1"/>
  <c r="N124" i="11"/>
  <c r="N116" i="11"/>
  <c r="M121" i="11"/>
  <c r="M135" i="11"/>
  <c r="M161" i="11" s="1"/>
  <c r="J124" i="11"/>
  <c r="O122" i="11"/>
  <c r="K125" i="11"/>
  <c r="M39" i="11"/>
  <c r="M37" i="11" s="1"/>
  <c r="P102" i="11"/>
  <c r="P103" i="11"/>
  <c r="Q102" i="11"/>
  <c r="Q103" i="11"/>
  <c r="K159" i="11"/>
  <c r="K162" i="11" s="1"/>
  <c r="K116" i="11"/>
  <c r="M104" i="11"/>
  <c r="Q159" i="11"/>
  <c r="Q162" i="11" s="1"/>
  <c r="Q3" i="11"/>
  <c r="Q34" i="11" s="1"/>
  <c r="M122" i="11"/>
  <c r="P3" i="11"/>
  <c r="P34" i="11" s="1"/>
  <c r="P35" i="11" s="1"/>
  <c r="L159" i="11"/>
  <c r="L162" i="11" s="1"/>
  <c r="N159" i="11"/>
  <c r="M134" i="11"/>
  <c r="M160" i="11" s="1"/>
  <c r="M133" i="11"/>
  <c r="P159" i="11"/>
  <c r="P162" i="11" s="1"/>
  <c r="N3" i="11"/>
  <c r="J3" i="11"/>
  <c r="J34" i="11" s="1"/>
  <c r="L3" i="11"/>
  <c r="L34" i="11" s="1"/>
  <c r="L127" i="11" s="1"/>
  <c r="N102" i="11"/>
  <c r="O102" i="11" s="1"/>
  <c r="M118" i="11"/>
  <c r="M116" i="11" s="1"/>
  <c r="O94" i="11" l="1"/>
  <c r="K95" i="11"/>
  <c r="K127" i="11"/>
  <c r="K97" i="11"/>
  <c r="O97" i="11" s="1"/>
  <c r="O116" i="11"/>
  <c r="O159" i="11"/>
  <c r="O124" i="11"/>
  <c r="J35" i="11"/>
  <c r="N34" i="11"/>
  <c r="N35" i="11" s="1"/>
  <c r="O3" i="11"/>
  <c r="P126" i="11"/>
  <c r="L128" i="11"/>
  <c r="L131" i="11" s="1"/>
  <c r="L163" i="11" s="1"/>
  <c r="L126" i="11"/>
  <c r="Q126" i="11"/>
  <c r="Q128" i="11"/>
  <c r="Q35" i="11"/>
  <c r="P113" i="11"/>
  <c r="P114" i="11" s="1"/>
  <c r="M117" i="11"/>
  <c r="M125" i="11" s="1"/>
  <c r="M128" i="11" s="1"/>
  <c r="K126" i="11"/>
  <c r="K128" i="11"/>
  <c r="J127" i="11"/>
  <c r="J131" i="11" s="1"/>
  <c r="N113" i="11"/>
  <c r="Q113" i="11"/>
  <c r="N125" i="11"/>
  <c r="O125" i="11" s="1"/>
  <c r="J126" i="11"/>
  <c r="M94" i="11"/>
  <c r="M95" i="11" s="1"/>
  <c r="M129" i="11" s="1"/>
  <c r="L35" i="11"/>
  <c r="M102" i="11"/>
  <c r="M113" i="11" s="1"/>
  <c r="M103" i="11"/>
  <c r="N162" i="11"/>
  <c r="M159" i="11"/>
  <c r="M162" i="11" s="1"/>
  <c r="M3" i="11"/>
  <c r="M34" i="11" s="1"/>
  <c r="M35" i="11" s="1"/>
  <c r="M124" i="11"/>
  <c r="O162" i="11" l="1"/>
  <c r="O34" i="11"/>
  <c r="O35" i="11" s="1"/>
  <c r="K129" i="11"/>
  <c r="O129" i="11" s="1"/>
  <c r="O95" i="11"/>
  <c r="K131" i="11"/>
  <c r="K163" i="11" s="1"/>
  <c r="Q114" i="11"/>
  <c r="Q127" i="11"/>
  <c r="Q131" i="11" s="1"/>
  <c r="Q163" i="11" s="1"/>
  <c r="N114" i="11"/>
  <c r="N127" i="11"/>
  <c r="P127" i="11"/>
  <c r="P131" i="11" s="1"/>
  <c r="P163" i="11" s="1"/>
  <c r="M114" i="11"/>
  <c r="M126" i="11"/>
  <c r="M97" i="11"/>
  <c r="N126" i="11"/>
  <c r="O126" i="11" s="1"/>
  <c r="N128" i="11"/>
  <c r="O128" i="11" s="1"/>
  <c r="J163" i="11"/>
  <c r="O113" i="11"/>
  <c r="O127" i="11" l="1"/>
  <c r="N131" i="11"/>
  <c r="M127" i="11"/>
  <c r="M131" i="11" s="1"/>
  <c r="M163" i="11" s="1"/>
  <c r="O114" i="11"/>
  <c r="O131" i="11" l="1"/>
  <c r="N163" i="11"/>
  <c r="O163" i="11" s="1"/>
</calcChain>
</file>

<file path=xl/sharedStrings.xml><?xml version="1.0" encoding="utf-8"?>
<sst xmlns="http://schemas.openxmlformats.org/spreadsheetml/2006/main" count="1101" uniqueCount="195">
  <si>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</si>
  <si>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</si>
  <si>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</si>
  <si>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</si>
  <si>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</si>
  <si>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</si>
  <si>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</si>
  <si>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</si>
  <si>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</si>
  <si>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</si>
  <si>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</si>
  <si>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</si>
  <si>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</si>
  <si>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</si>
  <si>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</si>
  <si>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</si>
  <si>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</si>
  <si>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</si>
  <si>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</si>
  <si>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</si>
  <si>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</si>
  <si>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</si>
  <si>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</si>
  <si>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</si>
  <si>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</si>
  <si>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</si>
  <si>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</si>
  <si>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</si>
  <si>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</si>
  <si>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</si>
  <si>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</si>
  <si>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</si>
  <si>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</si>
  <si>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</si>
  <si>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</si>
  <si>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EFECTIVIDAD DE LA INVESTIGACION PEANL Y TECNICO CIENTIFICA</t>
  </si>
  <si>
    <t>CONCILIACIONES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</si>
  <si>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</si>
  <si>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</si>
  <si>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</si>
  <si>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</si>
  <si>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</si>
  <si>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</si>
  <si>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</si>
  <si>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</si>
  <si>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</si>
  <si>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</si>
  <si>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</si>
  <si>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</si>
  <si>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</si>
  <si>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</si>
  <si>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</si>
  <si>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</si>
  <si>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</si>
  <si>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</si>
  <si>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</si>
  <si>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</si>
  <si>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</si>
  <si>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</si>
  <si>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</si>
  <si>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</si>
  <si>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</si>
  <si>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</si>
  <si>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</si>
  <si>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</si>
  <si>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</si>
  <si>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</si>
  <si>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</si>
  <si>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CAJAS DE COMPENSACIÓN FAMILIAR</t>
  </si>
  <si>
    <t>APORTES GENERALES AL SISTEMA DE RIESGOS LABORALES</t>
  </si>
  <si>
    <t>SUELDO DE VACACIONES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</si>
  <si>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</si>
  <si>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</si>
  <si>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</si>
  <si>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</si>
  <si>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</si>
  <si>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</si>
  <si>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</si>
  <si>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</si>
  <si>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</si>
  <si>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</si>
  <si>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</si>
  <si>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</si>
  <si>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</si>
  <si>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</si>
  <si>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</si>
  <si>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</si>
  <si>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</si>
  <si>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</si>
  <si>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</si>
  <si>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</si>
  <si>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OTRAS TRANSFERENCIAS - PREVIO CONCEPTO DGPPN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</si>
  <si>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</si>
  <si>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</si>
  <si>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</si>
  <si>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</si>
  <si>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</si>
  <si>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</si>
  <si>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PRESTACIONES SOCIALES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</si>
  <si>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</si>
  <si>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</si>
  <si>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</si>
  <si>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</si>
  <si>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</si>
  <si>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</si>
  <si>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</si>
  <si>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</si>
  <si>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</si>
  <si>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</si>
  <si>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</si>
  <si>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</si>
  <si>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</si>
  <si>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</si>
  <si>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</si>
  <si>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21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</si>
  <si>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</si>
  <si>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</si>
  <si>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</si>
  <si>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</si>
  <si>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</si>
  <si>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</si>
  <si>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</si>
  <si>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</si>
  <si>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</si>
  <si>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</si>
  <si>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</si>
  <si>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</si>
  <si>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</si>
  <si>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</si>
  <si>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</si>
  <si>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</si>
  <si>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</si>
  <si>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</si>
  <si>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</si>
  <si>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</si>
  <si>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REMUNERACIÓN ADICIONAL DE ANTIGUOS TERRITORIOS NACIONALES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</si>
  <si>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</si>
  <si>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</si>
  <si>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</si>
  <si>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</si>
  <si>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</si>
  <si>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 xml:space="preserve">FALLOS NACIONALES </t>
  </si>
  <si>
    <t>TOTAL GASTOS POR TRIBUTOS MULTAS SANCIONES E INTERESES DE MORA</t>
  </si>
  <si>
    <t xml:space="preserve">AUXILIO DE CESANTÍAS </t>
  </si>
  <si>
    <t>RECONSTRUCCIÓN Y DOTACIÓN SEDE MEDICINA LEGAL REGIONAL NOR ORIENTE  CÚCUTA</t>
  </si>
  <si>
    <t>CONSTRUCCIÓN Y DOTACIÓN SEDE MEDICINA LEGAL REGIONAL ORIENTE  SOACHA</t>
  </si>
  <si>
    <t>MUEBLES, INSTRUMENTOS MUSICALES, ARTICULOS DE DEPORTE Y ANTIGUEDADES</t>
  </si>
  <si>
    <t>MAQUINARIA PARA USO GENERAL</t>
  </si>
  <si>
    <t>MAQUINARIA PARA USOS ESPECIALES</t>
  </si>
  <si>
    <t>EQUIPO Y APARATOS DE RADIO, TELEVISION Y COMUNICACIONES</t>
  </si>
  <si>
    <t>PIEDRA, ARENA Y ARCILLA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</si>
  <si>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</si>
  <si>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</si>
  <si>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</si>
  <si>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</si>
  <si>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</si>
  <si>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</si>
  <si>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</si>
  <si>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</si>
  <si>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</si>
  <si>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</si>
  <si>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</si>
  <si>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</si>
  <si>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</si>
  <si>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</si>
  <si>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</si>
  <si>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</si>
  <si>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</si>
  <si>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ALOJAMIENTO; SERVICIOS DE SUMINISTROS DE COMIDAS Y BEBIDAS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</si>
  <si>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</si>
  <si>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</si>
  <si>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</si>
  <si>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</si>
  <si>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</si>
  <si>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</si>
  <si>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DE ARRENDAMIENTO O ALQUILER SIN OPERARIO</t>
  </si>
  <si>
    <t>SERVICIOS JURÍDICOS Y CONTABLES</t>
  </si>
  <si>
    <t>OTROS SERVICIOS PROFESIONALES, CIENTÍFICOS Y TÉCNICOS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</si>
  <si>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</si>
  <si>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</si>
  <si>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</si>
  <si>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</si>
  <si>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</si>
  <si>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</si>
  <si>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DE ESPARCIMIENTO, CULTURALES Y DEPORTIVOS</t>
  </si>
  <si>
    <t>OTROS SERVICIOS</t>
  </si>
  <si>
    <t>CONTRIBUCIONES</t>
  </si>
  <si>
    <t>OTROS MINERALES</t>
  </si>
  <si>
    <t>SERVICIOS DE FABRICACIÓN DE INSUMOS FÍSICOS QUE SON PROPIEDAD DE OTROS</t>
  </si>
  <si>
    <t>ARTÍCULOS TEXTILES (EXCEPTO PRENDAS DE VESTIR)</t>
  </si>
  <si>
    <t>APARATOS MÉDICOS, INSTRUMENTOS ÓPTICOS Y DE PRECISIÓN, RELOJES</t>
  </si>
  <si>
    <t>HILADOS E HILOS; TEJIDOS DE FIBRAS TEXTILES INCLUSO AFELPADOS</t>
  </si>
  <si>
    <t>Reviso:Cesar Augusto Acuña Reyes- Coordinador Grupo Nacional de Gestión Presupuestal</t>
  </si>
  <si>
    <t>Fecha:Noviembre 04-2021</t>
  </si>
  <si>
    <t>Elaboro:  Martha C. Florez Giraldo, Tecnico - Grupo Nacional de Gestión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</si>
</sst>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7"/>
      <color indexed="56"/>
      <name val="Arial Narrow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3366"/>
      <name val="Arial Narrow"/>
      <family val="2"/>
    </font>
    <font>
      <b/>
      <sz val="6"/>
      <color rgb="FF003366"/>
      <name val="Arial Narrow"/>
      <family val="2"/>
    </font>
    <font>
      <b/>
      <sz val="5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b/>
      <sz val="8"/>
      <color rgb="FF003366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6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11" fillId="0" borderId="0" applyFont="0" applyFill="0" applyBorder="0" applyAlignment="0" applyProtection="0"/>
    <xf numFmtId="0" fontId="3" fillId="0" borderId="0"/>
    <xf numFmtId="0" fontId="3" fillId="0" borderId="0"/>
    <xf numFmtId="9" fontId="12" fillId="0" borderId="0" applyFont="0" applyFill="0" applyBorder="0" applyAlignment="0" applyProtection="0"/>
  </cellStyleXfs>
  <cellXfs count="112">
    <xf numFmtId="0" fontId="0" fillId="0" borderId="0" xfId="0"/>
    <xf numFmtId="0" fontId="1" fillId="0" borderId="0" xfId="0" applyFont="1" applyFill="1" applyBorder="1"/>
    <xf numFmtId="164" fontId="1" fillId="0" borderId="0" xfId="1" applyFont="1" applyFill="1" applyBorder="1"/>
    <xf numFmtId="0" fontId="13" fillId="3" borderId="1" xfId="2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 wrapText="1" readingOrder="1"/>
    </xf>
    <xf numFmtId="0" fontId="15" fillId="3" borderId="1" xfId="0" applyNumberFormat="1" applyFont="1" applyFill="1" applyBorder="1" applyAlignment="1">
      <alignment horizontal="center" vertical="center" wrapText="1" readingOrder="1"/>
    </xf>
    <xf numFmtId="164" fontId="14" fillId="3" borderId="1" xfId="1" applyFont="1" applyFill="1" applyBorder="1" applyAlignment="1">
      <alignment horizontal="right" vertical="center" wrapText="1" readingOrder="1"/>
    </xf>
    <xf numFmtId="164" fontId="14" fillId="3" borderId="2" xfId="1" applyFont="1" applyFill="1" applyBorder="1" applyAlignment="1">
      <alignment horizontal="right" vertical="center" wrapText="1" readingOrder="1"/>
    </xf>
    <xf numFmtId="0" fontId="5" fillId="0" borderId="0" xfId="0" applyFont="1" applyFill="1" applyBorder="1"/>
    <xf numFmtId="0" fontId="14" fillId="4" borderId="1" xfId="0" applyNumberFormat="1" applyFont="1" applyFill="1" applyBorder="1" applyAlignment="1">
      <alignment horizontal="center" vertical="center" wrapText="1" readingOrder="1"/>
    </xf>
    <xf numFmtId="0" fontId="13" fillId="4" borderId="1" xfId="2" applyFont="1" applyFill="1" applyBorder="1" applyAlignment="1">
      <alignment horizontal="center" vertical="center" wrapText="1"/>
    </xf>
    <xf numFmtId="0" fontId="15" fillId="4" borderId="1" xfId="0" applyNumberFormat="1" applyFont="1" applyFill="1" applyBorder="1" applyAlignment="1">
      <alignment horizontal="center" vertical="center" wrapText="1" readingOrder="1"/>
    </xf>
    <xf numFmtId="164" fontId="14" fillId="4" borderId="1" xfId="1" applyFont="1" applyFill="1" applyBorder="1" applyAlignment="1">
      <alignment horizontal="right" vertical="center" wrapText="1" readingOrder="1"/>
    </xf>
    <xf numFmtId="0" fontId="4" fillId="2" borderId="3" xfId="2" applyFont="1" applyFill="1" applyBorder="1" applyAlignment="1">
      <alignment horizontal="center" vertical="center" wrapText="1"/>
    </xf>
    <xf numFmtId="0" fontId="14" fillId="3" borderId="5" xfId="0" applyNumberFormat="1" applyFont="1" applyFill="1" applyBorder="1" applyAlignment="1">
      <alignment horizontal="center" vertical="center" wrapText="1" readingOrder="1"/>
    </xf>
    <xf numFmtId="164" fontId="14" fillId="3" borderId="6" xfId="1" applyFont="1" applyFill="1" applyBorder="1" applyAlignment="1">
      <alignment horizontal="right" vertical="center" wrapText="1" readingOrder="1"/>
    </xf>
    <xf numFmtId="164" fontId="14" fillId="3" borderId="7" xfId="1" applyFont="1" applyFill="1" applyBorder="1" applyAlignment="1">
      <alignment horizontal="right" vertical="center" wrapText="1" readingOrder="1"/>
    </xf>
    <xf numFmtId="0" fontId="14" fillId="4" borderId="5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/>
    <xf numFmtId="0" fontId="1" fillId="5" borderId="0" xfId="0" applyFont="1" applyFill="1" applyBorder="1"/>
    <xf numFmtId="0" fontId="16" fillId="5" borderId="1" xfId="0" applyNumberFormat="1" applyFont="1" applyFill="1" applyBorder="1" applyAlignment="1">
      <alignment horizontal="center" vertical="center" wrapText="1" readingOrder="1"/>
    </xf>
    <xf numFmtId="0" fontId="17" fillId="5" borderId="1" xfId="0" applyNumberFormat="1" applyFont="1" applyFill="1" applyBorder="1" applyAlignment="1">
      <alignment horizontal="center" vertical="center" wrapText="1" readingOrder="1"/>
    </xf>
    <xf numFmtId="164" fontId="16" fillId="5" borderId="1" xfId="1" applyFont="1" applyFill="1" applyBorder="1" applyAlignment="1">
      <alignment horizontal="right" vertical="center" wrapText="1" readingOrder="1"/>
    </xf>
    <xf numFmtId="164" fontId="16" fillId="5" borderId="6" xfId="1" applyFont="1" applyFill="1" applyBorder="1" applyAlignment="1">
      <alignment horizontal="right" vertical="center" wrapText="1" readingOrder="1"/>
    </xf>
    <xf numFmtId="0" fontId="18" fillId="5" borderId="5" xfId="0" applyNumberFormat="1" applyFont="1" applyFill="1" applyBorder="1" applyAlignment="1">
      <alignment horizontal="center" vertical="center" wrapText="1" readingOrder="1"/>
    </xf>
    <xf numFmtId="0" fontId="18" fillId="5" borderId="1" xfId="0" applyNumberFormat="1" applyFont="1" applyFill="1" applyBorder="1" applyAlignment="1">
      <alignment horizontal="center" vertical="center" wrapText="1" readingOrder="1"/>
    </xf>
    <xf numFmtId="0" fontId="18" fillId="5" borderId="1" xfId="0" applyNumberFormat="1" applyFont="1" applyFill="1" applyBorder="1" applyAlignment="1">
      <alignment vertical="center" wrapText="1" readingOrder="1"/>
    </xf>
    <xf numFmtId="0" fontId="19" fillId="5" borderId="1" xfId="0" applyNumberFormat="1" applyFont="1" applyFill="1" applyBorder="1" applyAlignment="1">
      <alignment horizontal="center" vertical="center" wrapText="1" readingOrder="1"/>
    </xf>
    <xf numFmtId="164" fontId="18" fillId="5" borderId="1" xfId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/>
    </xf>
    <xf numFmtId="165" fontId="7" fillId="0" borderId="0" xfId="1" applyNumberFormat="1" applyFont="1" applyAlignment="1">
      <alignment vertical="top"/>
    </xf>
    <xf numFmtId="164" fontId="7" fillId="0" borderId="0" xfId="1" applyFont="1" applyAlignment="1">
      <alignment horizontal="center" vertical="top"/>
    </xf>
    <xf numFmtId="164" fontId="7" fillId="0" borderId="0" xfId="1" applyFont="1" applyAlignment="1">
      <alignment vertical="top" wrapText="1"/>
    </xf>
    <xf numFmtId="164" fontId="7" fillId="0" borderId="0" xfId="1" applyFont="1" applyAlignment="1">
      <alignment vertical="top"/>
    </xf>
    <xf numFmtId="164" fontId="18" fillId="5" borderId="6" xfId="1" applyFont="1" applyFill="1" applyBorder="1" applyAlignment="1">
      <alignment horizontal="right" vertical="center" wrapText="1" readingOrder="1"/>
    </xf>
    <xf numFmtId="0" fontId="16" fillId="5" borderId="1" xfId="0" applyNumberFormat="1" applyFont="1" applyFill="1" applyBorder="1" applyAlignment="1">
      <alignment vertical="center" wrapText="1" readingOrder="1"/>
    </xf>
    <xf numFmtId="0" fontId="16" fillId="5" borderId="5" xfId="0" applyNumberFormat="1" applyFont="1" applyFill="1" applyBorder="1" applyAlignment="1">
      <alignment horizontal="center" vertical="center" wrapText="1" readingOrder="1"/>
    </xf>
    <xf numFmtId="164" fontId="8" fillId="5" borderId="1" xfId="1" applyFont="1" applyFill="1" applyBorder="1" applyAlignment="1">
      <alignment horizontal="right" vertical="center" wrapText="1" readingOrder="1"/>
    </xf>
    <xf numFmtId="10" fontId="16" fillId="5" borderId="1" xfId="4" applyNumberFormat="1" applyFont="1" applyFill="1" applyBorder="1" applyAlignment="1">
      <alignment horizontal="right" vertical="center" wrapText="1" readingOrder="1"/>
    </xf>
    <xf numFmtId="10" fontId="18" fillId="5" borderId="1" xfId="4" applyNumberFormat="1" applyFont="1" applyFill="1" applyBorder="1" applyAlignment="1">
      <alignment horizontal="right" vertical="center" wrapText="1" readingOrder="1"/>
    </xf>
    <xf numFmtId="10" fontId="14" fillId="3" borderId="1" xfId="4" applyNumberFormat="1" applyFont="1" applyFill="1" applyBorder="1" applyAlignment="1">
      <alignment horizontal="right" vertical="center" wrapText="1" readingOrder="1"/>
    </xf>
    <xf numFmtId="10" fontId="14" fillId="4" borderId="1" xfId="4" applyNumberFormat="1" applyFont="1" applyFill="1" applyBorder="1" applyAlignment="1">
      <alignment horizontal="right" vertical="center" wrapText="1" readingOrder="1"/>
    </xf>
    <xf numFmtId="164" fontId="9" fillId="5" borderId="1" xfId="1" applyFont="1" applyFill="1" applyBorder="1" applyAlignment="1">
      <alignment horizontal="right" vertical="center" wrapText="1" readingOrder="1"/>
    </xf>
    <xf numFmtId="0" fontId="7" fillId="5" borderId="0" xfId="0" applyFont="1" applyFill="1" applyAlignment="1">
      <alignment vertical="top"/>
    </xf>
    <xf numFmtId="164" fontId="1" fillId="5" borderId="0" xfId="1" applyFont="1" applyFill="1" applyBorder="1"/>
    <xf numFmtId="164" fontId="20" fillId="5" borderId="0" xfId="1" applyFont="1" applyFill="1" applyAlignment="1">
      <alignment vertical="top"/>
    </xf>
    <xf numFmtId="164" fontId="7" fillId="5" borderId="0" xfId="1" applyFont="1" applyFill="1" applyAlignment="1">
      <alignment vertical="top"/>
    </xf>
    <xf numFmtId="164" fontId="1" fillId="0" borderId="0" xfId="0" applyNumberFormat="1" applyFont="1" applyFill="1" applyBorder="1"/>
    <xf numFmtId="0" fontId="14" fillId="5" borderId="1" xfId="0" applyNumberFormat="1" applyFont="1" applyFill="1" applyBorder="1" applyAlignment="1">
      <alignment horizontal="center" vertical="center" wrapText="1" readingOrder="1"/>
    </xf>
    <xf numFmtId="164" fontId="8" fillId="5" borderId="6" xfId="1" applyFont="1" applyFill="1" applyBorder="1" applyAlignment="1">
      <alignment horizontal="right" vertical="center" wrapText="1" readingOrder="1"/>
    </xf>
    <xf numFmtId="0" fontId="18" fillId="5" borderId="8" xfId="0" applyNumberFormat="1" applyFont="1" applyFill="1" applyBorder="1" applyAlignment="1">
      <alignment horizontal="center" vertical="center" wrapText="1" readingOrder="1"/>
    </xf>
    <xf numFmtId="0" fontId="18" fillId="5" borderId="9" xfId="0" applyNumberFormat="1" applyFont="1" applyFill="1" applyBorder="1" applyAlignment="1">
      <alignment horizontal="center" vertical="center" wrapText="1" readingOrder="1"/>
    </xf>
    <xf numFmtId="0" fontId="18" fillId="5" borderId="9" xfId="0" applyNumberFormat="1" applyFont="1" applyFill="1" applyBorder="1" applyAlignment="1">
      <alignment vertical="center" wrapText="1" readingOrder="1"/>
    </xf>
    <xf numFmtId="0" fontId="19" fillId="5" borderId="9" xfId="0" applyNumberFormat="1" applyFont="1" applyFill="1" applyBorder="1" applyAlignment="1">
      <alignment horizontal="center" vertical="center" wrapText="1" readingOrder="1"/>
    </xf>
    <xf numFmtId="164" fontId="18" fillId="5" borderId="9" xfId="1" applyFont="1" applyFill="1" applyBorder="1" applyAlignment="1">
      <alignment horizontal="right" vertical="center" wrapText="1" readingOrder="1"/>
    </xf>
    <xf numFmtId="164" fontId="18" fillId="5" borderId="10" xfId="1" applyFont="1" applyFill="1" applyBorder="1" applyAlignment="1">
      <alignment horizontal="right" vertical="center" wrapText="1" readingOrder="1"/>
    </xf>
    <xf numFmtId="164" fontId="8" fillId="3" borderId="2" xfId="1" applyFont="1" applyFill="1" applyBorder="1" applyAlignment="1">
      <alignment horizontal="right" vertical="center" wrapText="1" readingOrder="1"/>
    </xf>
    <xf numFmtId="164" fontId="10" fillId="4" borderId="11" xfId="1" applyFont="1" applyFill="1" applyBorder="1" applyAlignment="1">
      <alignment horizontal="right" vertical="center" wrapText="1" readingOrder="1"/>
    </xf>
    <xf numFmtId="164" fontId="10" fillId="4" borderId="2" xfId="1" applyFont="1" applyFill="1" applyBorder="1" applyAlignment="1">
      <alignment horizontal="right" vertical="center" wrapText="1" readingOrder="1"/>
    </xf>
    <xf numFmtId="10" fontId="10" fillId="4" borderId="12" xfId="4" applyNumberFormat="1" applyFont="1" applyFill="1" applyBorder="1" applyAlignment="1">
      <alignment horizontal="right" vertical="center" wrapText="1" readingOrder="1"/>
    </xf>
    <xf numFmtId="10" fontId="10" fillId="4" borderId="1" xfId="4" applyNumberFormat="1" applyFont="1" applyFill="1" applyBorder="1" applyAlignment="1">
      <alignment horizontal="right" vertical="center" wrapText="1" readingOrder="1"/>
    </xf>
    <xf numFmtId="164" fontId="9" fillId="0" borderId="1" xfId="1" applyFont="1" applyFill="1" applyBorder="1" applyAlignment="1">
      <alignment horizontal="right" vertical="center" wrapText="1" readingOrder="1"/>
    </xf>
    <xf numFmtId="164" fontId="7" fillId="5" borderId="0" xfId="0" applyNumberFormat="1" applyFont="1" applyFill="1" applyAlignment="1">
      <alignment vertical="top"/>
    </xf>
    <xf numFmtId="164" fontId="6" fillId="0" borderId="0" xfId="0" applyNumberFormat="1" applyFont="1" applyFill="1" applyBorder="1"/>
    <xf numFmtId="0" fontId="2" fillId="5" borderId="0" xfId="0" applyFont="1" applyFill="1" applyBorder="1"/>
    <xf numFmtId="0" fontId="16" fillId="0" borderId="5" xfId="0" applyNumberFormat="1" applyFont="1" applyFill="1" applyBorder="1" applyAlignment="1">
      <alignment horizontal="center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0" fontId="21" fillId="0" borderId="1" xfId="0" applyNumberFormat="1" applyFont="1" applyFill="1" applyBorder="1" applyAlignment="1">
      <alignment horizontal="center" vertical="center" wrapText="1" readingOrder="1"/>
    </xf>
    <xf numFmtId="10" fontId="18" fillId="5" borderId="1" xfId="1" applyNumberFormat="1" applyFont="1" applyFill="1" applyBorder="1" applyAlignment="1">
      <alignment horizontal="right" vertical="center" wrapText="1" readingOrder="1"/>
    </xf>
    <xf numFmtId="0" fontId="18" fillId="0" borderId="5" xfId="0" applyNumberFormat="1" applyFont="1" applyFill="1" applyBorder="1" applyAlignment="1">
      <alignment horizontal="center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14" fillId="4" borderId="6" xfId="1" applyFont="1" applyFill="1" applyBorder="1" applyAlignment="1">
      <alignment horizontal="right" vertical="center" wrapText="1" readingOrder="1"/>
    </xf>
    <xf numFmtId="164" fontId="10" fillId="4" borderId="7" xfId="1" applyFont="1" applyFill="1" applyBorder="1" applyAlignment="1">
      <alignment horizontal="right" vertical="center" wrapText="1" readingOrder="1"/>
    </xf>
    <xf numFmtId="164" fontId="10" fillId="4" borderId="13" xfId="1" applyFont="1" applyFill="1" applyBorder="1" applyAlignment="1">
      <alignment horizontal="right" vertical="center" wrapText="1" readingOrder="1"/>
    </xf>
    <xf numFmtId="0" fontId="16" fillId="5" borderId="0" xfId="0" applyNumberFormat="1" applyFont="1" applyFill="1" applyBorder="1" applyAlignment="1">
      <alignment vertical="center" wrapText="1" readingOrder="1"/>
    </xf>
    <xf numFmtId="0" fontId="16" fillId="0" borderId="1" xfId="0" applyNumberFormat="1" applyFont="1" applyFill="1" applyBorder="1" applyAlignment="1">
      <alignment horizontal="center" vertical="center" wrapText="1" readingOrder="1"/>
    </xf>
    <xf numFmtId="0" fontId="16" fillId="0" borderId="1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164" fontId="16" fillId="0" borderId="1" xfId="1" applyFont="1" applyFill="1" applyBorder="1" applyAlignment="1">
      <alignment horizontal="right" vertical="center" wrapText="1" readingOrder="1"/>
    </xf>
    <xf numFmtId="164" fontId="16" fillId="0" borderId="6" xfId="1" applyFont="1" applyFill="1" applyBorder="1" applyAlignment="1">
      <alignment horizontal="right" vertical="center" wrapText="1" readingOrder="1"/>
    </xf>
    <xf numFmtId="164" fontId="7" fillId="0" borderId="0" xfId="0" applyNumberFormat="1" applyFont="1" applyAlignment="1">
      <alignment vertical="top"/>
    </xf>
    <xf numFmtId="0" fontId="23" fillId="2" borderId="4" xfId="2" applyFont="1" applyFill="1" applyBorder="1" applyAlignment="1">
      <alignment horizontal="center" vertical="center" wrapText="1"/>
    </xf>
    <xf numFmtId="10" fontId="8" fillId="5" borderId="1" xfId="4" applyNumberFormat="1" applyFont="1" applyFill="1" applyBorder="1" applyAlignment="1">
      <alignment horizontal="right" vertical="center" wrapText="1" readingOrder="1"/>
    </xf>
    <xf numFmtId="0" fontId="24" fillId="5" borderId="1" xfId="0" applyNumberFormat="1" applyFont="1" applyFill="1" applyBorder="1" applyAlignment="1">
      <alignment horizontal="center" vertical="center" wrapText="1" readingOrder="1"/>
    </xf>
    <xf numFmtId="164" fontId="8" fillId="3" borderId="1" xfId="1" applyFont="1" applyFill="1" applyBorder="1" applyAlignment="1">
      <alignment horizontal="right" vertical="center" wrapText="1" readingOrder="1"/>
    </xf>
    <xf numFmtId="164" fontId="8" fillId="0" borderId="1" xfId="1" applyNumberFormat="1" applyFont="1" applyFill="1" applyBorder="1" applyAlignment="1">
      <alignment horizontal="right" vertical="center" wrapText="1" readingOrder="1"/>
    </xf>
    <xf numFmtId="49" fontId="16" fillId="5" borderId="1" xfId="0" applyNumberFormat="1" applyFont="1" applyFill="1" applyBorder="1" applyAlignment="1">
      <alignment horizontal="center" vertical="center" wrapText="1" readingOrder="1"/>
    </xf>
    <xf numFmtId="43" fontId="7" fillId="0" borderId="0" xfId="0" applyNumberFormat="1" applyFont="1" applyAlignment="1">
      <alignment vertical="top"/>
    </xf>
    <xf numFmtId="43" fontId="7" fillId="5" borderId="0" xfId="0" applyNumberFormat="1" applyFont="1" applyFill="1" applyAlignment="1">
      <alignment vertical="top"/>
    </xf>
    <xf numFmtId="164" fontId="8" fillId="0" borderId="6" xfId="1" applyFont="1" applyFill="1" applyBorder="1" applyAlignment="1">
      <alignment horizontal="right" vertical="center" wrapText="1" readingOrder="1"/>
    </xf>
    <xf numFmtId="10" fontId="18" fillId="5" borderId="26" xfId="4" applyNumberFormat="1" applyFont="1" applyFill="1" applyBorder="1" applyAlignment="1">
      <alignment horizontal="right" vertical="center" wrapText="1" readingOrder="1"/>
    </xf>
    <xf numFmtId="164" fontId="10" fillId="0" borderId="0" xfId="1" applyFont="1" applyFill="1" applyBorder="1" applyAlignment="1">
      <alignment horizontal="right" vertical="center" wrapText="1" readingOrder="1"/>
    </xf>
    <xf numFmtId="164" fontId="10" fillId="4" borderId="12" xfId="1" applyFont="1" applyFill="1" applyBorder="1" applyAlignment="1">
      <alignment horizontal="right" vertical="center" wrapText="1" readingOrder="1"/>
    </xf>
    <xf numFmtId="164" fontId="25" fillId="0" borderId="1" xfId="1" applyNumberFormat="1" applyFont="1" applyFill="1" applyBorder="1" applyAlignment="1">
      <alignment horizontal="right" vertical="center" wrapText="1" readingOrder="1"/>
    </xf>
    <xf numFmtId="164" fontId="8" fillId="5" borderId="1" xfId="1" applyNumberFormat="1" applyFont="1" applyFill="1" applyBorder="1" applyAlignment="1">
      <alignment horizontal="right" vertical="center" wrapText="1" readingOrder="1"/>
    </xf>
    <xf numFmtId="0" fontId="22" fillId="3" borderId="17" xfId="0" applyFont="1" applyFill="1" applyBorder="1" applyAlignment="1">
      <alignment horizontal="center"/>
    </xf>
    <xf numFmtId="0" fontId="22" fillId="3" borderId="18" xfId="0" applyFont="1" applyFill="1" applyBorder="1" applyAlignment="1">
      <alignment horizontal="center"/>
    </xf>
    <xf numFmtId="0" fontId="22" fillId="3" borderId="19" xfId="0" applyFont="1" applyFill="1" applyBorder="1" applyAlignment="1">
      <alignment horizontal="center"/>
    </xf>
    <xf numFmtId="0" fontId="4" fillId="2" borderId="20" xfId="2" applyFont="1" applyFill="1" applyBorder="1" applyAlignment="1">
      <alignment horizontal="center" vertical="center" wrapText="1"/>
    </xf>
    <xf numFmtId="0" fontId="4" fillId="2" borderId="21" xfId="2" applyFont="1" applyFill="1" applyBorder="1" applyAlignment="1">
      <alignment horizontal="center" vertical="center" wrapText="1"/>
    </xf>
    <xf numFmtId="0" fontId="4" fillId="2" borderId="22" xfId="2" applyFont="1" applyFill="1" applyBorder="1" applyAlignment="1">
      <alignment horizontal="center" vertical="center" wrapText="1"/>
    </xf>
    <xf numFmtId="0" fontId="13" fillId="3" borderId="14" xfId="2" applyFont="1" applyFill="1" applyBorder="1" applyAlignment="1">
      <alignment horizontal="center" vertical="center" wrapText="1"/>
    </xf>
    <xf numFmtId="0" fontId="13" fillId="3" borderId="15" xfId="2" applyFont="1" applyFill="1" applyBorder="1" applyAlignment="1">
      <alignment horizontal="center" vertical="center" wrapText="1"/>
    </xf>
    <xf numFmtId="0" fontId="13" fillId="3" borderId="16" xfId="2" applyFont="1" applyFill="1" applyBorder="1" applyAlignment="1">
      <alignment horizontal="center" vertical="center" wrapText="1"/>
    </xf>
    <xf numFmtId="0" fontId="22" fillId="4" borderId="23" xfId="2" applyFont="1" applyFill="1" applyBorder="1" applyAlignment="1">
      <alignment horizontal="center" vertical="center" wrapText="1"/>
    </xf>
    <xf numFmtId="0" fontId="22" fillId="4" borderId="24" xfId="2" applyFont="1" applyFill="1" applyBorder="1" applyAlignment="1">
      <alignment horizontal="center" vertical="center" wrapText="1"/>
    </xf>
    <xf numFmtId="0" fontId="22" fillId="4" borderId="25" xfId="2" applyFont="1" applyFill="1" applyBorder="1" applyAlignment="1">
      <alignment horizontal="center" vertical="center" wrapText="1"/>
    </xf>
    <xf numFmtId="0" fontId="22" fillId="4" borderId="14" xfId="2" applyFont="1" applyFill="1" applyBorder="1" applyAlignment="1">
      <alignment horizontal="center" vertical="center" wrapText="1"/>
    </xf>
    <xf numFmtId="0" fontId="22" fillId="4" borderId="15" xfId="2" applyFont="1" applyFill="1" applyBorder="1" applyAlignment="1">
      <alignment horizontal="center" vertical="center" wrapText="1"/>
    </xf>
    <xf numFmtId="0" fontId="22" fillId="4" borderId="16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7"/>
  <sheetViews>
    <sheetView showGridLines="0" tabSelected="1" topLeftCell="A159" zoomScale="172" zoomScaleNormal="172" workbookViewId="0">
      <selection activeCell="A165" sqref="A165"/>
    </sheetView>
  </sheetViews>
  <sheetFormatPr baseColWidth="10" defaultRowHeight="15" x14ac:dyDescent="0.25"/>
  <cols>
    <col min="1" max="1" width="2.28515625" style="1" customWidth="1"/>
    <col min="2" max="2" width="2.85546875" style="1" customWidth="1"/>
    <col min="3" max="4" width="3.5703125" style="1" customWidth="1"/>
    <col min="5" max="5" width="3" style="1" customWidth="1"/>
    <col min="6" max="6" width="2.85546875" style="1" customWidth="1"/>
    <col min="7" max="7" width="20.28515625" style="1" customWidth="1"/>
    <col min="8" max="8" width="4.7109375" style="1" customWidth="1"/>
    <col min="9" max="9" width="3.42578125" style="1" bestFit="1" customWidth="1"/>
    <col min="10" max="10" width="13.140625" style="2" customWidth="1"/>
    <col min="11" max="11" width="11.85546875" style="2" customWidth="1"/>
    <col min="12" max="12" width="14.140625" style="46" customWidth="1"/>
    <col min="13" max="13" width="14.85546875" style="2" customWidth="1"/>
    <col min="14" max="14" width="14.5703125" style="46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ht="18.75" customHeight="1" thickBot="1" x14ac:dyDescent="0.3">
      <c r="A1" s="100" t="s">
        <v>25</v>
      </c>
      <c r="B1" s="101"/>
      <c r="C1" s="101"/>
      <c r="D1" s="101"/>
      <c r="E1" s="101"/>
      <c r="F1" s="102"/>
      <c r="G1" s="13" t="s">
        <v>1</v>
      </c>
      <c r="H1" s="13" t="s">
        <v>2</v>
      </c>
      <c r="I1" s="13" t="s">
        <v>3</v>
      </c>
      <c r="J1" s="13" t="s">
        <v>37</v>
      </c>
      <c r="K1" s="13" t="s">
        <v>38</v>
      </c>
      <c r="L1" s="13" t="s">
        <v>21</v>
      </c>
      <c r="M1" s="13" t="s">
        <v>22</v>
      </c>
      <c r="N1" s="13" t="s">
        <v>23</v>
      </c>
      <c r="O1" s="13" t="s">
        <v>26</v>
      </c>
      <c r="P1" s="13" t="s">
        <v>24</v>
      </c>
      <c r="Q1" s="83" t="s">
        <v>28</v>
      </c>
    </row>
    <row r="2" spans="1:17" s="8" customFormat="1" ht="14.25" customHeight="1" thickTop="1" thickBot="1" x14ac:dyDescent="0.3">
      <c r="A2" s="97" t="s">
        <v>100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9"/>
    </row>
    <row r="3" spans="1:17" s="19" customFormat="1" ht="17.25" customHeight="1" x14ac:dyDescent="0.25">
      <c r="A3" s="52" t="s">
        <v>4</v>
      </c>
      <c r="B3" s="25" t="s">
        <v>39</v>
      </c>
      <c r="C3" s="25" t="s">
        <v>39</v>
      </c>
      <c r="D3" s="53"/>
      <c r="E3" s="53"/>
      <c r="F3" s="53"/>
      <c r="G3" s="54" t="s">
        <v>76</v>
      </c>
      <c r="H3" s="53" t="s">
        <v>6</v>
      </c>
      <c r="I3" s="55">
        <v>10</v>
      </c>
      <c r="J3" s="56">
        <f>J4+J18+J26</f>
        <v>182967700000</v>
      </c>
      <c r="K3" s="56">
        <f>K4+K18+K26</f>
        <v>0</v>
      </c>
      <c r="L3" s="56">
        <f>L4+L18+L26</f>
        <v>134661549972</v>
      </c>
      <c r="M3" s="56">
        <f>M4+M18+M26</f>
        <v>48306150028</v>
      </c>
      <c r="N3" s="56">
        <f>N4+N18+N26</f>
        <v>133266679851</v>
      </c>
      <c r="O3" s="92">
        <f>IF(N3&gt;1,N3/(J3-K3),0)</f>
        <v>0.72836178107392724</v>
      </c>
      <c r="P3" s="56">
        <f>P4+P18+P26</f>
        <v>132823015324</v>
      </c>
      <c r="Q3" s="57">
        <f>Q4+Q18+Q26</f>
        <v>132811844542</v>
      </c>
    </row>
    <row r="4" spans="1:17" s="19" customFormat="1" ht="16.5" customHeight="1" x14ac:dyDescent="0.25">
      <c r="A4" s="24" t="s">
        <v>4</v>
      </c>
      <c r="B4" s="25" t="s">
        <v>39</v>
      </c>
      <c r="C4" s="25" t="s">
        <v>39</v>
      </c>
      <c r="D4" s="25" t="s">
        <v>39</v>
      </c>
      <c r="E4" s="20"/>
      <c r="F4" s="20"/>
      <c r="G4" s="26" t="s">
        <v>43</v>
      </c>
      <c r="H4" s="25" t="s">
        <v>6</v>
      </c>
      <c r="I4" s="27" t="s">
        <v>7</v>
      </c>
      <c r="J4" s="96">
        <f>SUM(J5:J17)+1064981279</f>
        <v>124483900000</v>
      </c>
      <c r="K4" s="39">
        <f>SUM(K5:K17)</f>
        <v>0</v>
      </c>
      <c r="L4" s="39">
        <f>SUM(L5:L17)+1064981279</f>
        <v>92737545826</v>
      </c>
      <c r="M4" s="28">
        <f>SUM(M5:M17)</f>
        <v>31746354174</v>
      </c>
      <c r="N4" s="39">
        <f>SUM(N5:N17)</f>
        <v>91672564547</v>
      </c>
      <c r="O4" s="41">
        <f>IF(N4&gt;1,N4/(J4-K4),0)</f>
        <v>0.73642105161390348</v>
      </c>
      <c r="P4" s="28">
        <f>SUM(P5:P17)</f>
        <v>91669596416</v>
      </c>
      <c r="Q4" s="51">
        <f>SUM(Q5:Q17)</f>
        <v>91658530807</v>
      </c>
    </row>
    <row r="5" spans="1:17" s="19" customFormat="1" ht="15" customHeight="1" x14ac:dyDescent="0.25">
      <c r="A5" s="38" t="s">
        <v>4</v>
      </c>
      <c r="B5" s="20" t="s">
        <v>39</v>
      </c>
      <c r="C5" s="20" t="s">
        <v>39</v>
      </c>
      <c r="D5" s="20" t="s">
        <v>40</v>
      </c>
      <c r="E5" s="20" t="s">
        <v>40</v>
      </c>
      <c r="F5" s="20"/>
      <c r="G5" s="37" t="s">
        <v>41</v>
      </c>
      <c r="H5" s="20" t="s">
        <v>6</v>
      </c>
      <c r="I5" s="21">
        <v>10</v>
      </c>
      <c r="J5" s="22">
        <v>88503933105</v>
      </c>
      <c r="K5" s="22">
        <v>0</v>
      </c>
      <c r="L5" s="22">
        <v>73719617851</v>
      </c>
      <c r="M5" s="22">
        <f t="shared" ref="M5:M17" si="0">+J5-L5-K5</f>
        <v>14784315254</v>
      </c>
      <c r="N5" s="22">
        <v>73719617851</v>
      </c>
      <c r="O5" s="40">
        <f>IF(N5&gt;1,N5/(J5-K5),0)</f>
        <v>0.83295301422977364</v>
      </c>
      <c r="P5" s="22">
        <v>73719617851</v>
      </c>
      <c r="Q5" s="23">
        <v>73708929115</v>
      </c>
    </row>
    <row r="6" spans="1:17" s="19" customFormat="1" ht="15" customHeight="1" x14ac:dyDescent="0.25">
      <c r="A6" s="38" t="s">
        <v>4</v>
      </c>
      <c r="B6" s="20" t="s">
        <v>39</v>
      </c>
      <c r="C6" s="20" t="s">
        <v>39</v>
      </c>
      <c r="D6" s="20" t="s">
        <v>40</v>
      </c>
      <c r="E6" s="20" t="s">
        <v>42</v>
      </c>
      <c r="F6" s="20"/>
      <c r="G6" s="37" t="s">
        <v>59</v>
      </c>
      <c r="H6" s="20" t="s">
        <v>6</v>
      </c>
      <c r="I6" s="21">
        <v>10</v>
      </c>
      <c r="J6" s="22">
        <v>2036529037</v>
      </c>
      <c r="K6" s="22">
        <v>0</v>
      </c>
      <c r="L6" s="22">
        <v>1688583472</v>
      </c>
      <c r="M6" s="22">
        <f t="shared" si="0"/>
        <v>347945565</v>
      </c>
      <c r="N6" s="22">
        <v>1688583472</v>
      </c>
      <c r="O6" s="40">
        <f t="shared" ref="O6:O17" si="1">IF(N6&gt;1,N6/(J6-K6),0)</f>
        <v>0.82914775155253528</v>
      </c>
      <c r="P6" s="22">
        <v>1688583472</v>
      </c>
      <c r="Q6" s="23">
        <v>1688583472</v>
      </c>
    </row>
    <row r="7" spans="1:17" s="19" customFormat="1" ht="16.5" customHeight="1" x14ac:dyDescent="0.25">
      <c r="A7" s="38" t="s">
        <v>4</v>
      </c>
      <c r="B7" s="20" t="s">
        <v>39</v>
      </c>
      <c r="C7" s="20" t="s">
        <v>39</v>
      </c>
      <c r="D7" s="20" t="s">
        <v>40</v>
      </c>
      <c r="E7" s="20" t="s">
        <v>44</v>
      </c>
      <c r="F7" s="20"/>
      <c r="G7" s="37" t="s">
        <v>60</v>
      </c>
      <c r="H7" s="20" t="s">
        <v>6</v>
      </c>
      <c r="I7" s="21">
        <v>10</v>
      </c>
      <c r="J7" s="22">
        <v>1131680755</v>
      </c>
      <c r="K7" s="22">
        <v>0</v>
      </c>
      <c r="L7" s="22">
        <v>934103037</v>
      </c>
      <c r="M7" s="22">
        <f t="shared" si="0"/>
        <v>197577718</v>
      </c>
      <c r="N7" s="22">
        <v>934103037</v>
      </c>
      <c r="O7" s="40">
        <f t="shared" si="1"/>
        <v>0.82541214284411857</v>
      </c>
      <c r="P7" s="22">
        <v>934103037</v>
      </c>
      <c r="Q7" s="23">
        <v>934103037</v>
      </c>
    </row>
    <row r="8" spans="1:17" s="19" customFormat="1" ht="15" customHeight="1" x14ac:dyDescent="0.25">
      <c r="A8" s="38" t="s">
        <v>4</v>
      </c>
      <c r="B8" s="20" t="s">
        <v>39</v>
      </c>
      <c r="C8" s="20" t="s">
        <v>39</v>
      </c>
      <c r="D8" s="20" t="s">
        <v>40</v>
      </c>
      <c r="E8" s="20" t="s">
        <v>45</v>
      </c>
      <c r="F8" s="20"/>
      <c r="G8" s="37" t="s">
        <v>46</v>
      </c>
      <c r="H8" s="20" t="s">
        <v>6</v>
      </c>
      <c r="I8" s="21">
        <v>10</v>
      </c>
      <c r="J8" s="22">
        <v>215160688</v>
      </c>
      <c r="K8" s="22">
        <v>0</v>
      </c>
      <c r="L8" s="22">
        <v>178162310</v>
      </c>
      <c r="M8" s="22">
        <f t="shared" si="0"/>
        <v>36998378</v>
      </c>
      <c r="N8" s="22">
        <v>178162310</v>
      </c>
      <c r="O8" s="40">
        <f t="shared" si="1"/>
        <v>0.82804303916336242</v>
      </c>
      <c r="P8" s="22">
        <v>178162310</v>
      </c>
      <c r="Q8" s="23">
        <v>178100691</v>
      </c>
    </row>
    <row r="9" spans="1:17" s="19" customFormat="1" ht="15" customHeight="1" x14ac:dyDescent="0.25">
      <c r="A9" s="38" t="s">
        <v>4</v>
      </c>
      <c r="B9" s="20" t="s">
        <v>39</v>
      </c>
      <c r="C9" s="20" t="s">
        <v>39</v>
      </c>
      <c r="D9" s="20" t="s">
        <v>40</v>
      </c>
      <c r="E9" s="20" t="s">
        <v>47</v>
      </c>
      <c r="F9" s="20"/>
      <c r="G9" s="37" t="s">
        <v>12</v>
      </c>
      <c r="H9" s="20" t="s">
        <v>6</v>
      </c>
      <c r="I9" s="21">
        <v>10</v>
      </c>
      <c r="J9" s="22">
        <v>334454293</v>
      </c>
      <c r="K9" s="22">
        <v>0</v>
      </c>
      <c r="L9" s="22">
        <v>277021687</v>
      </c>
      <c r="M9" s="22">
        <f t="shared" si="0"/>
        <v>57432606</v>
      </c>
      <c r="N9" s="22">
        <v>277021687</v>
      </c>
      <c r="O9" s="40">
        <f t="shared" si="1"/>
        <v>0.82827965673623449</v>
      </c>
      <c r="P9" s="22">
        <v>277021687</v>
      </c>
      <c r="Q9" s="23">
        <v>276925878</v>
      </c>
    </row>
    <row r="10" spans="1:17" s="19" customFormat="1" ht="15" customHeight="1" x14ac:dyDescent="0.25">
      <c r="A10" s="38" t="s">
        <v>4</v>
      </c>
      <c r="B10" s="20" t="s">
        <v>39</v>
      </c>
      <c r="C10" s="20" t="s">
        <v>39</v>
      </c>
      <c r="D10" s="20" t="s">
        <v>40</v>
      </c>
      <c r="E10" s="20" t="s">
        <v>48</v>
      </c>
      <c r="F10" s="20"/>
      <c r="G10" s="37" t="s">
        <v>13</v>
      </c>
      <c r="H10" s="20" t="s">
        <v>6</v>
      </c>
      <c r="I10" s="21">
        <v>10</v>
      </c>
      <c r="J10" s="22">
        <v>4304264037</v>
      </c>
      <c r="K10" s="22">
        <v>0</v>
      </c>
      <c r="L10" s="22">
        <v>4304264037</v>
      </c>
      <c r="M10" s="22">
        <f t="shared" si="0"/>
        <v>0</v>
      </c>
      <c r="N10" s="22">
        <v>4304264037</v>
      </c>
      <c r="O10" s="40">
        <f t="shared" si="1"/>
        <v>1</v>
      </c>
      <c r="P10" s="22">
        <v>4304264037</v>
      </c>
      <c r="Q10" s="23">
        <v>4304207827</v>
      </c>
    </row>
    <row r="11" spans="1:17" s="19" customFormat="1" ht="16.5" customHeight="1" x14ac:dyDescent="0.25">
      <c r="A11" s="38" t="s">
        <v>4</v>
      </c>
      <c r="B11" s="20" t="s">
        <v>39</v>
      </c>
      <c r="C11" s="20" t="s">
        <v>39</v>
      </c>
      <c r="D11" s="20" t="s">
        <v>40</v>
      </c>
      <c r="E11" s="20" t="s">
        <v>49</v>
      </c>
      <c r="F11" s="20"/>
      <c r="G11" s="37" t="s">
        <v>61</v>
      </c>
      <c r="H11" s="20" t="s">
        <v>6</v>
      </c>
      <c r="I11" s="21">
        <v>10</v>
      </c>
      <c r="J11" s="22">
        <v>3012158111</v>
      </c>
      <c r="K11" s="22">
        <v>0</v>
      </c>
      <c r="L11" s="22">
        <v>2644949979</v>
      </c>
      <c r="M11" s="22">
        <f t="shared" si="0"/>
        <v>367208132</v>
      </c>
      <c r="N11" s="22">
        <v>2644949979</v>
      </c>
      <c r="O11" s="40">
        <f t="shared" si="1"/>
        <v>0.87809134897035956</v>
      </c>
      <c r="P11" s="22">
        <v>2644642637</v>
      </c>
      <c r="Q11" s="23">
        <v>2644604405</v>
      </c>
    </row>
    <row r="12" spans="1:17" s="19" customFormat="1" ht="16.5" customHeight="1" x14ac:dyDescent="0.25">
      <c r="A12" s="38" t="s">
        <v>4</v>
      </c>
      <c r="B12" s="20" t="s">
        <v>39</v>
      </c>
      <c r="C12" s="20" t="s">
        <v>39</v>
      </c>
      <c r="D12" s="20" t="s">
        <v>40</v>
      </c>
      <c r="E12" s="20" t="s">
        <v>50</v>
      </c>
      <c r="F12" s="20"/>
      <c r="G12" s="37" t="s">
        <v>62</v>
      </c>
      <c r="H12" s="20" t="s">
        <v>6</v>
      </c>
      <c r="I12" s="21">
        <v>10</v>
      </c>
      <c r="J12" s="22">
        <v>452921795</v>
      </c>
      <c r="K12" s="22">
        <v>0</v>
      </c>
      <c r="L12" s="22">
        <v>409800322</v>
      </c>
      <c r="M12" s="22">
        <f t="shared" si="0"/>
        <v>43121473</v>
      </c>
      <c r="N12" s="22">
        <v>409800322</v>
      </c>
      <c r="O12" s="40">
        <f t="shared" si="1"/>
        <v>0.90479267397586816</v>
      </c>
      <c r="P12" s="22">
        <v>409800322</v>
      </c>
      <c r="Q12" s="23">
        <v>409800322</v>
      </c>
    </row>
    <row r="13" spans="1:17" s="19" customFormat="1" ht="16.5" customHeight="1" x14ac:dyDescent="0.25">
      <c r="A13" s="38" t="s">
        <v>4</v>
      </c>
      <c r="B13" s="20" t="s">
        <v>39</v>
      </c>
      <c r="C13" s="20" t="s">
        <v>39</v>
      </c>
      <c r="D13" s="20" t="s">
        <v>40</v>
      </c>
      <c r="E13" s="20" t="s">
        <v>51</v>
      </c>
      <c r="F13" s="20"/>
      <c r="G13" s="37" t="s">
        <v>15</v>
      </c>
      <c r="H13" s="20" t="s">
        <v>6</v>
      </c>
      <c r="I13" s="21">
        <v>10</v>
      </c>
      <c r="J13" s="22">
        <v>10090937243</v>
      </c>
      <c r="K13" s="22">
        <v>0</v>
      </c>
      <c r="L13" s="22">
        <v>96641661</v>
      </c>
      <c r="M13" s="22">
        <f t="shared" si="0"/>
        <v>9994295582</v>
      </c>
      <c r="N13" s="22">
        <v>96641661</v>
      </c>
      <c r="O13" s="40">
        <f t="shared" si="1"/>
        <v>9.5770748219685467E-3</v>
      </c>
      <c r="P13" s="22">
        <v>96641661</v>
      </c>
      <c r="Q13" s="23">
        <v>96641661</v>
      </c>
    </row>
    <row r="14" spans="1:17" s="19" customFormat="1" ht="16.5" customHeight="1" x14ac:dyDescent="0.25">
      <c r="A14" s="38" t="s">
        <v>4</v>
      </c>
      <c r="B14" s="20" t="s">
        <v>39</v>
      </c>
      <c r="C14" s="20" t="s">
        <v>39</v>
      </c>
      <c r="D14" s="20" t="s">
        <v>40</v>
      </c>
      <c r="E14" s="20" t="s">
        <v>52</v>
      </c>
      <c r="F14" s="20"/>
      <c r="G14" s="37" t="s">
        <v>14</v>
      </c>
      <c r="H14" s="20" t="s">
        <v>6</v>
      </c>
      <c r="I14" s="21">
        <v>10</v>
      </c>
      <c r="J14" s="22">
        <v>4739080955</v>
      </c>
      <c r="K14" s="22">
        <v>0</v>
      </c>
      <c r="L14" s="22">
        <v>3128222027</v>
      </c>
      <c r="M14" s="22">
        <f t="shared" si="0"/>
        <v>1610858928</v>
      </c>
      <c r="N14" s="22">
        <v>3128222027</v>
      </c>
      <c r="O14" s="40">
        <f t="shared" si="1"/>
        <v>0.66009043878002294</v>
      </c>
      <c r="P14" s="22">
        <v>3125561238</v>
      </c>
      <c r="Q14" s="72">
        <v>3125498134</v>
      </c>
    </row>
    <row r="15" spans="1:17" s="19" customFormat="1" ht="16.5" customHeight="1" x14ac:dyDescent="0.25">
      <c r="A15" s="38" t="s">
        <v>4</v>
      </c>
      <c r="B15" s="20" t="s">
        <v>39</v>
      </c>
      <c r="C15" s="20" t="s">
        <v>39</v>
      </c>
      <c r="D15" s="20" t="s">
        <v>42</v>
      </c>
      <c r="E15" s="20" t="s">
        <v>50</v>
      </c>
      <c r="F15" s="20"/>
      <c r="G15" s="37" t="s">
        <v>63</v>
      </c>
      <c r="H15" s="20" t="s">
        <v>6</v>
      </c>
      <c r="I15" s="21">
        <v>10</v>
      </c>
      <c r="J15" s="22">
        <v>40432325</v>
      </c>
      <c r="K15" s="22">
        <v>0</v>
      </c>
      <c r="L15" s="22">
        <v>33653445</v>
      </c>
      <c r="M15" s="22">
        <f t="shared" si="0"/>
        <v>6778880</v>
      </c>
      <c r="N15" s="22">
        <v>33653445</v>
      </c>
      <c r="O15" s="40">
        <f t="shared" si="1"/>
        <v>0.83234008927263026</v>
      </c>
      <c r="P15" s="22">
        <v>33653445</v>
      </c>
      <c r="Q15" s="72">
        <v>33653445</v>
      </c>
    </row>
    <row r="16" spans="1:17" s="19" customFormat="1" ht="16.5" customHeight="1" x14ac:dyDescent="0.25">
      <c r="A16" s="38" t="s">
        <v>4</v>
      </c>
      <c r="B16" s="20" t="s">
        <v>39</v>
      </c>
      <c r="C16" s="20" t="s">
        <v>39</v>
      </c>
      <c r="D16" s="20" t="s">
        <v>42</v>
      </c>
      <c r="E16" s="20" t="s">
        <v>53</v>
      </c>
      <c r="F16" s="20"/>
      <c r="G16" s="37" t="s">
        <v>64</v>
      </c>
      <c r="H16" s="20" t="s">
        <v>6</v>
      </c>
      <c r="I16" s="21">
        <v>10</v>
      </c>
      <c r="J16" s="22">
        <v>29998944</v>
      </c>
      <c r="K16" s="44">
        <v>0</v>
      </c>
      <c r="L16" s="22">
        <v>25527711</v>
      </c>
      <c r="M16" s="22">
        <f t="shared" si="0"/>
        <v>4471233</v>
      </c>
      <c r="N16" s="22">
        <v>25527711</v>
      </c>
      <c r="O16" s="40">
        <f t="shared" si="1"/>
        <v>0.85095365356860564</v>
      </c>
      <c r="P16" s="22">
        <v>25527711</v>
      </c>
      <c r="Q16" s="72">
        <v>25520429</v>
      </c>
    </row>
    <row r="17" spans="1:17" s="19" customFormat="1" ht="16.5" customHeight="1" x14ac:dyDescent="0.25">
      <c r="A17" s="38" t="s">
        <v>4</v>
      </c>
      <c r="B17" s="20" t="s">
        <v>39</v>
      </c>
      <c r="C17" s="20" t="s">
        <v>39</v>
      </c>
      <c r="D17" s="20" t="s">
        <v>42</v>
      </c>
      <c r="E17" s="20" t="s">
        <v>54</v>
      </c>
      <c r="F17" s="20"/>
      <c r="G17" s="37" t="s">
        <v>65</v>
      </c>
      <c r="H17" s="20" t="s">
        <v>6</v>
      </c>
      <c r="I17" s="21">
        <v>10</v>
      </c>
      <c r="J17" s="22">
        <v>8527367433</v>
      </c>
      <c r="K17" s="22">
        <v>0</v>
      </c>
      <c r="L17" s="22">
        <v>4232017008</v>
      </c>
      <c r="M17" s="22">
        <f t="shared" si="0"/>
        <v>4295350425</v>
      </c>
      <c r="N17" s="22">
        <v>4232017008</v>
      </c>
      <c r="O17" s="40">
        <f t="shared" si="1"/>
        <v>0.49628646135530019</v>
      </c>
      <c r="P17" s="44">
        <v>4232017008</v>
      </c>
      <c r="Q17" s="72">
        <v>4231962391</v>
      </c>
    </row>
    <row r="18" spans="1:17" s="66" customFormat="1" ht="16.5" customHeight="1" x14ac:dyDescent="0.25">
      <c r="A18" s="24" t="s">
        <v>4</v>
      </c>
      <c r="B18" s="25" t="s">
        <v>39</v>
      </c>
      <c r="C18" s="25" t="s">
        <v>39</v>
      </c>
      <c r="D18" s="25" t="s">
        <v>55</v>
      </c>
      <c r="E18" s="25"/>
      <c r="F18" s="25"/>
      <c r="G18" s="26" t="s">
        <v>77</v>
      </c>
      <c r="H18" s="25" t="s">
        <v>6</v>
      </c>
      <c r="I18" s="21">
        <v>10</v>
      </c>
      <c r="J18" s="39">
        <f>SUM(J19:J25)+304225180</f>
        <v>48466400000</v>
      </c>
      <c r="K18" s="28">
        <f>SUM(K19:K33)</f>
        <v>0</v>
      </c>
      <c r="L18" s="39">
        <f>SUM(L19:L25)+304225180</f>
        <v>35111378762</v>
      </c>
      <c r="M18" s="28">
        <f>SUM(M19:M25)</f>
        <v>13355021238</v>
      </c>
      <c r="N18" s="28">
        <f>SUM(N19:N25)</f>
        <v>34807153582</v>
      </c>
      <c r="O18" s="41">
        <f t="shared" ref="O18:O22" si="2">IF(N18&gt;1,N18/(J18-K18),0)</f>
        <v>0.71817080662066912</v>
      </c>
      <c r="P18" s="28">
        <f>SUM(P19:P25)</f>
        <v>34372316102</v>
      </c>
      <c r="Q18" s="36">
        <f>SUM(Q19:Q25)</f>
        <v>34372316102</v>
      </c>
    </row>
    <row r="19" spans="1:17" s="19" customFormat="1" ht="16.5" customHeight="1" x14ac:dyDescent="0.25">
      <c r="A19" s="38" t="s">
        <v>4</v>
      </c>
      <c r="B19" s="20" t="s">
        <v>39</v>
      </c>
      <c r="C19" s="20" t="s">
        <v>39</v>
      </c>
      <c r="D19" s="20" t="s">
        <v>55</v>
      </c>
      <c r="E19" s="20" t="s">
        <v>40</v>
      </c>
      <c r="F19" s="20"/>
      <c r="G19" s="37" t="s">
        <v>66</v>
      </c>
      <c r="H19" s="20" t="s">
        <v>6</v>
      </c>
      <c r="I19" s="21">
        <v>10</v>
      </c>
      <c r="J19" s="22">
        <v>13663890226</v>
      </c>
      <c r="K19" s="44">
        <v>0</v>
      </c>
      <c r="L19" s="22">
        <v>10913912500</v>
      </c>
      <c r="M19" s="22">
        <f t="shared" ref="M19:M25" si="3">+J19-L19-K19</f>
        <v>2749977726</v>
      </c>
      <c r="N19" s="22">
        <v>10913912500</v>
      </c>
      <c r="O19" s="40">
        <f t="shared" si="2"/>
        <v>0.79874123104653816</v>
      </c>
      <c r="P19" s="22">
        <v>10913912500</v>
      </c>
      <c r="Q19" s="72">
        <v>10913912500</v>
      </c>
    </row>
    <row r="20" spans="1:17" s="19" customFormat="1" ht="16.5" customHeight="1" x14ac:dyDescent="0.25">
      <c r="A20" s="38" t="s">
        <v>4</v>
      </c>
      <c r="B20" s="20" t="s">
        <v>39</v>
      </c>
      <c r="C20" s="20" t="s">
        <v>39</v>
      </c>
      <c r="D20" s="20" t="s">
        <v>55</v>
      </c>
      <c r="E20" s="20" t="s">
        <v>42</v>
      </c>
      <c r="F20" s="20"/>
      <c r="G20" s="37" t="s">
        <v>67</v>
      </c>
      <c r="H20" s="20" t="s">
        <v>6</v>
      </c>
      <c r="I20" s="21">
        <v>10</v>
      </c>
      <c r="J20" s="22">
        <v>9645869212</v>
      </c>
      <c r="K20" s="22">
        <v>0</v>
      </c>
      <c r="L20" s="22">
        <v>7693004800</v>
      </c>
      <c r="M20" s="22">
        <f t="shared" si="3"/>
        <v>1952864412</v>
      </c>
      <c r="N20" s="22">
        <v>7693004800</v>
      </c>
      <c r="O20" s="40">
        <f t="shared" si="2"/>
        <v>0.79754396736267918</v>
      </c>
      <c r="P20" s="22">
        <v>7693004800</v>
      </c>
      <c r="Q20" s="72">
        <v>7693004800</v>
      </c>
    </row>
    <row r="21" spans="1:17" s="19" customFormat="1" ht="16.5" customHeight="1" x14ac:dyDescent="0.25">
      <c r="A21" s="38" t="s">
        <v>4</v>
      </c>
      <c r="B21" s="20" t="s">
        <v>39</v>
      </c>
      <c r="C21" s="20" t="s">
        <v>39</v>
      </c>
      <c r="D21" s="20" t="s">
        <v>55</v>
      </c>
      <c r="E21" s="20" t="s">
        <v>44</v>
      </c>
      <c r="F21" s="20"/>
      <c r="G21" s="37" t="s">
        <v>143</v>
      </c>
      <c r="H21" s="20" t="s">
        <v>6</v>
      </c>
      <c r="I21" s="21">
        <v>10</v>
      </c>
      <c r="J21" s="22">
        <v>11442438704</v>
      </c>
      <c r="K21" s="22">
        <v>0</v>
      </c>
      <c r="L21" s="22">
        <v>5054019002</v>
      </c>
      <c r="M21" s="22">
        <f t="shared" si="3"/>
        <v>6388419702</v>
      </c>
      <c r="N21" s="22">
        <v>5054019002</v>
      </c>
      <c r="O21" s="40">
        <f t="shared" si="2"/>
        <v>0.44169072107270602</v>
      </c>
      <c r="P21" s="22">
        <v>5054019002</v>
      </c>
      <c r="Q21" s="72">
        <v>5054019002</v>
      </c>
    </row>
    <row r="22" spans="1:17" s="19" customFormat="1" ht="16.5" customHeight="1" x14ac:dyDescent="0.25">
      <c r="A22" s="38" t="s">
        <v>4</v>
      </c>
      <c r="B22" s="20" t="s">
        <v>39</v>
      </c>
      <c r="C22" s="20" t="s">
        <v>39</v>
      </c>
      <c r="D22" s="20" t="s">
        <v>55</v>
      </c>
      <c r="E22" s="20" t="s">
        <v>45</v>
      </c>
      <c r="F22" s="20"/>
      <c r="G22" s="37" t="s">
        <v>68</v>
      </c>
      <c r="H22" s="20" t="s">
        <v>6</v>
      </c>
      <c r="I22" s="21">
        <v>10</v>
      </c>
      <c r="J22" s="22">
        <v>4965058370</v>
      </c>
      <c r="K22" s="22">
        <v>0</v>
      </c>
      <c r="L22" s="22">
        <v>3957612200</v>
      </c>
      <c r="M22" s="22">
        <f t="shared" si="3"/>
        <v>1007446170</v>
      </c>
      <c r="N22" s="22">
        <v>3957612200</v>
      </c>
      <c r="O22" s="40">
        <f t="shared" si="2"/>
        <v>0.79709278422843599</v>
      </c>
      <c r="P22" s="22">
        <v>3957612200</v>
      </c>
      <c r="Q22" s="72">
        <v>3957612200</v>
      </c>
    </row>
    <row r="23" spans="1:17" s="19" customFormat="1" ht="16.5" customHeight="1" x14ac:dyDescent="0.25">
      <c r="A23" s="38" t="s">
        <v>4</v>
      </c>
      <c r="B23" s="20" t="s">
        <v>39</v>
      </c>
      <c r="C23" s="20" t="s">
        <v>39</v>
      </c>
      <c r="D23" s="20" t="s">
        <v>55</v>
      </c>
      <c r="E23" s="20" t="s">
        <v>47</v>
      </c>
      <c r="F23" s="20"/>
      <c r="G23" s="37" t="s">
        <v>69</v>
      </c>
      <c r="H23" s="20" t="s">
        <v>6</v>
      </c>
      <c r="I23" s="21" t="s">
        <v>7</v>
      </c>
      <c r="J23" s="22">
        <v>2240872795</v>
      </c>
      <c r="K23" s="22">
        <v>0</v>
      </c>
      <c r="L23" s="22">
        <v>2240561680</v>
      </c>
      <c r="M23" s="22">
        <f t="shared" si="3"/>
        <v>311115</v>
      </c>
      <c r="N23" s="22">
        <v>2240561680</v>
      </c>
      <c r="O23" s="40">
        <f>IF(N23&gt;1,N23/(J23-K23),0)</f>
        <v>0.99986116347135179</v>
      </c>
      <c r="P23" s="22">
        <v>1805724200</v>
      </c>
      <c r="Q23" s="72">
        <v>1805724200</v>
      </c>
    </row>
    <row r="24" spans="1:17" s="19" customFormat="1" ht="16.5" customHeight="1" x14ac:dyDescent="0.25">
      <c r="A24" s="38" t="s">
        <v>4</v>
      </c>
      <c r="B24" s="20" t="s">
        <v>39</v>
      </c>
      <c r="C24" s="20" t="s">
        <v>39</v>
      </c>
      <c r="D24" s="20" t="s">
        <v>55</v>
      </c>
      <c r="E24" s="20" t="s">
        <v>48</v>
      </c>
      <c r="F24" s="20"/>
      <c r="G24" s="37" t="s">
        <v>16</v>
      </c>
      <c r="H24" s="20" t="s">
        <v>6</v>
      </c>
      <c r="I24" s="21" t="s">
        <v>7</v>
      </c>
      <c r="J24" s="22">
        <v>3720373728</v>
      </c>
      <c r="K24" s="22">
        <v>0</v>
      </c>
      <c r="L24" s="22">
        <v>2968625700</v>
      </c>
      <c r="M24" s="22">
        <f t="shared" si="3"/>
        <v>751748028</v>
      </c>
      <c r="N24" s="22">
        <v>2968625700</v>
      </c>
      <c r="O24" s="40">
        <f t="shared" ref="O24:O30" si="4">IF(N24&gt;1,N24/(J24-K24),0)</f>
        <v>0.79793749688579674</v>
      </c>
      <c r="P24" s="22">
        <v>2968625700</v>
      </c>
      <c r="Q24" s="72">
        <v>2968625700</v>
      </c>
    </row>
    <row r="25" spans="1:17" s="19" customFormat="1" ht="16.5" customHeight="1" x14ac:dyDescent="0.25">
      <c r="A25" s="38" t="s">
        <v>4</v>
      </c>
      <c r="B25" s="20" t="s">
        <v>39</v>
      </c>
      <c r="C25" s="20" t="s">
        <v>39</v>
      </c>
      <c r="D25" s="20" t="s">
        <v>55</v>
      </c>
      <c r="E25" s="20" t="s">
        <v>49</v>
      </c>
      <c r="F25" s="20"/>
      <c r="G25" s="37" t="s">
        <v>17</v>
      </c>
      <c r="H25" s="20" t="s">
        <v>6</v>
      </c>
      <c r="I25" s="21" t="s">
        <v>7</v>
      </c>
      <c r="J25" s="22">
        <v>2483671785</v>
      </c>
      <c r="K25" s="22">
        <v>0</v>
      </c>
      <c r="L25" s="22">
        <v>1979417700</v>
      </c>
      <c r="M25" s="22">
        <f t="shared" si="3"/>
        <v>504254085</v>
      </c>
      <c r="N25" s="22">
        <v>1979417700</v>
      </c>
      <c r="O25" s="40">
        <f>IF(N25&gt;1,N25/(J25-K25),0)</f>
        <v>0.79697233424906821</v>
      </c>
      <c r="P25" s="22">
        <v>1979417700</v>
      </c>
      <c r="Q25" s="72">
        <v>1979417700</v>
      </c>
    </row>
    <row r="26" spans="1:17" s="66" customFormat="1" ht="16.5" customHeight="1" x14ac:dyDescent="0.25">
      <c r="A26" s="38" t="s">
        <v>4</v>
      </c>
      <c r="B26" s="25" t="s">
        <v>39</v>
      </c>
      <c r="C26" s="25" t="s">
        <v>39</v>
      </c>
      <c r="D26" s="25" t="s">
        <v>56</v>
      </c>
      <c r="E26" s="25"/>
      <c r="F26" s="25"/>
      <c r="G26" s="26" t="s">
        <v>78</v>
      </c>
      <c r="H26" s="25" t="s">
        <v>6</v>
      </c>
      <c r="I26" s="27" t="s">
        <v>7</v>
      </c>
      <c r="J26" s="39">
        <f>SUM(J27:J33)+25663662</f>
        <v>10017400000</v>
      </c>
      <c r="K26" s="39">
        <v>0</v>
      </c>
      <c r="L26" s="39">
        <f>SUM(L27:L33)+25663662</f>
        <v>6812625384</v>
      </c>
      <c r="M26" s="28">
        <f>SUM(M27:M33)</f>
        <v>3204774616</v>
      </c>
      <c r="N26" s="28">
        <f>SUM(N27:N33)</f>
        <v>6786961722</v>
      </c>
      <c r="O26" s="41">
        <f t="shared" si="4"/>
        <v>0.67751729211172562</v>
      </c>
      <c r="P26" s="39">
        <f>SUM(P27:P33)</f>
        <v>6781102806</v>
      </c>
      <c r="Q26" s="36">
        <f>SUM(Q27:Q33)</f>
        <v>6780997633</v>
      </c>
    </row>
    <row r="27" spans="1:17" s="19" customFormat="1" ht="16.5" customHeight="1" x14ac:dyDescent="0.25">
      <c r="A27" s="38" t="s">
        <v>4</v>
      </c>
      <c r="B27" s="20" t="s">
        <v>39</v>
      </c>
      <c r="C27" s="20" t="s">
        <v>39</v>
      </c>
      <c r="D27" s="20" t="s">
        <v>56</v>
      </c>
      <c r="E27" s="20" t="s">
        <v>40</v>
      </c>
      <c r="F27" s="20"/>
      <c r="G27" s="37" t="s">
        <v>70</v>
      </c>
      <c r="H27" s="20" t="s">
        <v>6</v>
      </c>
      <c r="I27" s="21" t="s">
        <v>7</v>
      </c>
      <c r="J27" s="22">
        <v>7732652216</v>
      </c>
      <c r="K27" s="22">
        <v>0</v>
      </c>
      <c r="L27" s="22">
        <v>5018220091</v>
      </c>
      <c r="M27" s="22">
        <f t="shared" ref="M27:M33" si="5">+J27-L27-K27</f>
        <v>2714432125</v>
      </c>
      <c r="N27" s="22">
        <v>5018220091</v>
      </c>
      <c r="O27" s="40">
        <f>IF(N27&gt;1,N27/(J27-K27),0)</f>
        <v>0.64896492830966346</v>
      </c>
      <c r="P27" s="22">
        <v>5013785443</v>
      </c>
      <c r="Q27" s="72">
        <v>5013680270</v>
      </c>
    </row>
    <row r="28" spans="1:17" s="19" customFormat="1" ht="16.5" customHeight="1" x14ac:dyDescent="0.25">
      <c r="A28" s="38" t="s">
        <v>4</v>
      </c>
      <c r="B28" s="20" t="s">
        <v>39</v>
      </c>
      <c r="C28" s="20" t="s">
        <v>39</v>
      </c>
      <c r="D28" s="20" t="s">
        <v>56</v>
      </c>
      <c r="E28" s="20" t="s">
        <v>40</v>
      </c>
      <c r="F28" s="20"/>
      <c r="G28" s="37" t="s">
        <v>71</v>
      </c>
      <c r="H28" s="20" t="s">
        <v>6</v>
      </c>
      <c r="I28" s="21" t="s">
        <v>7</v>
      </c>
      <c r="J28" s="22">
        <v>283982071</v>
      </c>
      <c r="K28" s="22">
        <v>0</v>
      </c>
      <c r="L28" s="22">
        <v>212793547</v>
      </c>
      <c r="M28" s="22">
        <f t="shared" si="5"/>
        <v>71188524</v>
      </c>
      <c r="N28" s="22">
        <v>212793547</v>
      </c>
      <c r="O28" s="40">
        <f t="shared" si="4"/>
        <v>0.74932035762215421</v>
      </c>
      <c r="P28" s="22">
        <v>211369279</v>
      </c>
      <c r="Q28" s="72">
        <v>211369279</v>
      </c>
    </row>
    <row r="29" spans="1:17" s="19" customFormat="1" ht="16.5" customHeight="1" x14ac:dyDescent="0.25">
      <c r="A29" s="38" t="s">
        <v>4</v>
      </c>
      <c r="B29" s="20" t="s">
        <v>39</v>
      </c>
      <c r="C29" s="20" t="s">
        <v>39</v>
      </c>
      <c r="D29" s="20" t="s">
        <v>56</v>
      </c>
      <c r="E29" s="20" t="s">
        <v>40</v>
      </c>
      <c r="F29" s="20"/>
      <c r="G29" s="37" t="s">
        <v>72</v>
      </c>
      <c r="H29" s="20" t="s">
        <v>6</v>
      </c>
      <c r="I29" s="21" t="s">
        <v>7</v>
      </c>
      <c r="J29" s="22">
        <v>549247832</v>
      </c>
      <c r="K29" s="22">
        <v>0</v>
      </c>
      <c r="L29" s="22">
        <v>355607883</v>
      </c>
      <c r="M29" s="22">
        <f t="shared" si="5"/>
        <v>193639949</v>
      </c>
      <c r="N29" s="22">
        <v>355607883</v>
      </c>
      <c r="O29" s="40">
        <f>IF(N29&gt;1,N29/(J29-K29),0)</f>
        <v>0.64744521922846665</v>
      </c>
      <c r="P29" s="22">
        <v>355607883</v>
      </c>
      <c r="Q29" s="72">
        <v>355607883</v>
      </c>
    </row>
    <row r="30" spans="1:17" s="19" customFormat="1" ht="16.5" customHeight="1" x14ac:dyDescent="0.25">
      <c r="A30" s="38" t="s">
        <v>4</v>
      </c>
      <c r="B30" s="20" t="s">
        <v>39</v>
      </c>
      <c r="C30" s="20" t="s">
        <v>39</v>
      </c>
      <c r="D30" s="20" t="s">
        <v>56</v>
      </c>
      <c r="E30" s="20" t="s">
        <v>42</v>
      </c>
      <c r="F30" s="20"/>
      <c r="G30" s="37" t="s">
        <v>73</v>
      </c>
      <c r="H30" s="20" t="s">
        <v>6</v>
      </c>
      <c r="I30" s="21" t="s">
        <v>7</v>
      </c>
      <c r="J30" s="22">
        <v>300876321</v>
      </c>
      <c r="K30" s="22">
        <v>0</v>
      </c>
      <c r="L30" s="22">
        <v>251015531</v>
      </c>
      <c r="M30" s="22">
        <f t="shared" si="5"/>
        <v>49860790</v>
      </c>
      <c r="N30" s="22">
        <v>251015531</v>
      </c>
      <c r="O30" s="40">
        <f t="shared" si="4"/>
        <v>0.83428144217437439</v>
      </c>
      <c r="P30" s="22">
        <v>251015531</v>
      </c>
      <c r="Q30" s="72">
        <v>251015531</v>
      </c>
    </row>
    <row r="31" spans="1:17" s="19" customFormat="1" ht="16.5" customHeight="1" x14ac:dyDescent="0.25">
      <c r="A31" s="38" t="s">
        <v>4</v>
      </c>
      <c r="B31" s="20" t="s">
        <v>39</v>
      </c>
      <c r="C31" s="20" t="s">
        <v>39</v>
      </c>
      <c r="D31" s="20" t="s">
        <v>56</v>
      </c>
      <c r="E31" s="20" t="s">
        <v>57</v>
      </c>
      <c r="F31" s="20"/>
      <c r="G31" s="37" t="s">
        <v>74</v>
      </c>
      <c r="H31" s="20" t="s">
        <v>6</v>
      </c>
      <c r="I31" s="21" t="s">
        <v>7</v>
      </c>
      <c r="J31" s="22">
        <v>913333956</v>
      </c>
      <c r="K31" s="22">
        <v>0</v>
      </c>
      <c r="L31" s="22">
        <v>783396152</v>
      </c>
      <c r="M31" s="22">
        <f t="shared" si="5"/>
        <v>129937804</v>
      </c>
      <c r="N31" s="22">
        <v>783396152</v>
      </c>
      <c r="O31" s="40">
        <f>IF(N31&gt;1,N31/(J31-K31),0)</f>
        <v>0.85773242837803787</v>
      </c>
      <c r="P31" s="22">
        <v>783396152</v>
      </c>
      <c r="Q31" s="72">
        <v>783396152</v>
      </c>
    </row>
    <row r="32" spans="1:17" s="19" customFormat="1" ht="16.5" customHeight="1" x14ac:dyDescent="0.25">
      <c r="A32" s="38" t="s">
        <v>4</v>
      </c>
      <c r="B32" s="20" t="s">
        <v>39</v>
      </c>
      <c r="C32" s="20" t="s">
        <v>39</v>
      </c>
      <c r="D32" s="20" t="s">
        <v>56</v>
      </c>
      <c r="E32" s="20" t="s">
        <v>58</v>
      </c>
      <c r="F32" s="20"/>
      <c r="G32" s="37" t="s">
        <v>75</v>
      </c>
      <c r="H32" s="20" t="s">
        <v>6</v>
      </c>
      <c r="I32" s="21" t="s">
        <v>7</v>
      </c>
      <c r="J32" s="22">
        <v>51801560</v>
      </c>
      <c r="K32" s="22">
        <v>0</v>
      </c>
      <c r="L32" s="22">
        <v>32507808</v>
      </c>
      <c r="M32" s="22">
        <f t="shared" si="5"/>
        <v>19293752</v>
      </c>
      <c r="N32" s="22">
        <v>32507808</v>
      </c>
      <c r="O32" s="40">
        <f>IF(N32&gt;1,N32/(J32-K32),0)</f>
        <v>0.62754496196639642</v>
      </c>
      <c r="P32" s="22">
        <v>32507808</v>
      </c>
      <c r="Q32" s="72">
        <v>32507808</v>
      </c>
    </row>
    <row r="33" spans="1:17" s="19" customFormat="1" ht="16.5" customHeight="1" x14ac:dyDescent="0.25">
      <c r="A33" s="38" t="s">
        <v>4</v>
      </c>
      <c r="B33" s="20" t="s">
        <v>39</v>
      </c>
      <c r="C33" s="20" t="s">
        <v>39</v>
      </c>
      <c r="D33" s="20" t="s">
        <v>56</v>
      </c>
      <c r="E33" s="20">
        <v>72</v>
      </c>
      <c r="F33" s="20"/>
      <c r="G33" s="37" t="s">
        <v>135</v>
      </c>
      <c r="H33" s="20" t="s">
        <v>6</v>
      </c>
      <c r="I33" s="21" t="s">
        <v>7</v>
      </c>
      <c r="J33" s="22">
        <v>159842382</v>
      </c>
      <c r="K33" s="22">
        <v>0</v>
      </c>
      <c r="L33" s="22">
        <v>133420710</v>
      </c>
      <c r="M33" s="22">
        <f t="shared" si="5"/>
        <v>26421672</v>
      </c>
      <c r="N33" s="22">
        <v>133420710</v>
      </c>
      <c r="O33" s="40">
        <f>IF(N33&gt;1,N33/(J33-K33),0)</f>
        <v>0.83470171259084469</v>
      </c>
      <c r="P33" s="22">
        <v>133420710</v>
      </c>
      <c r="Q33" s="72">
        <v>133420710</v>
      </c>
    </row>
    <row r="34" spans="1:17" ht="16.5" customHeight="1" x14ac:dyDescent="0.25">
      <c r="A34" s="14" t="s">
        <v>4</v>
      </c>
      <c r="B34" s="4" t="s">
        <v>39</v>
      </c>
      <c r="C34" s="4"/>
      <c r="D34" s="4"/>
      <c r="E34" s="4"/>
      <c r="F34" s="4"/>
      <c r="G34" s="3" t="s">
        <v>11</v>
      </c>
      <c r="H34" s="4" t="s">
        <v>6</v>
      </c>
      <c r="I34" s="5" t="s">
        <v>7</v>
      </c>
      <c r="J34" s="6">
        <f>J3</f>
        <v>182967700000</v>
      </c>
      <c r="K34" s="6">
        <f>K3</f>
        <v>0</v>
      </c>
      <c r="L34" s="6">
        <f>L3</f>
        <v>134661549972</v>
      </c>
      <c r="M34" s="6">
        <f>M3</f>
        <v>48306150028</v>
      </c>
      <c r="N34" s="6">
        <f>N3</f>
        <v>133266679851</v>
      </c>
      <c r="O34" s="42">
        <f>IF(N34&gt;1,N34/(J34-K34),0)</f>
        <v>0.72836178107392724</v>
      </c>
      <c r="P34" s="6">
        <f>P3</f>
        <v>132823015324</v>
      </c>
      <c r="Q34" s="15">
        <f>Q3</f>
        <v>132811844542</v>
      </c>
    </row>
    <row r="35" spans="1:17" ht="15" customHeight="1" thickBot="1" x14ac:dyDescent="0.3">
      <c r="A35" s="103" t="s">
        <v>27</v>
      </c>
      <c r="B35" s="104"/>
      <c r="C35" s="104"/>
      <c r="D35" s="104"/>
      <c r="E35" s="104"/>
      <c r="F35" s="104"/>
      <c r="G35" s="104"/>
      <c r="H35" s="104"/>
      <c r="I35" s="105"/>
      <c r="J35" s="7">
        <f>J34</f>
        <v>182967700000</v>
      </c>
      <c r="K35" s="7">
        <f>K34</f>
        <v>0</v>
      </c>
      <c r="L35" s="7">
        <f>L34</f>
        <v>134661549972</v>
      </c>
      <c r="M35" s="7">
        <f>SUM(M34:M34)</f>
        <v>48306150028</v>
      </c>
      <c r="N35" s="7">
        <f>N34</f>
        <v>133266679851</v>
      </c>
      <c r="O35" s="42">
        <f>O34</f>
        <v>0.72836178107392724</v>
      </c>
      <c r="P35" s="7">
        <f>P34</f>
        <v>132823015324</v>
      </c>
      <c r="Q35" s="16">
        <f>Q34</f>
        <v>132811844542</v>
      </c>
    </row>
    <row r="36" spans="1:17" ht="15.75" customHeight="1" thickBot="1" x14ac:dyDescent="0.3">
      <c r="A36" s="97" t="s">
        <v>138</v>
      </c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9"/>
    </row>
    <row r="37" spans="1:17" s="19" customFormat="1" ht="16.5" customHeight="1" x14ac:dyDescent="0.25">
      <c r="A37" s="24" t="s">
        <v>4</v>
      </c>
      <c r="B37" s="25" t="s">
        <v>55</v>
      </c>
      <c r="C37" s="25" t="s">
        <v>39</v>
      </c>
      <c r="D37" s="25"/>
      <c r="E37" s="25"/>
      <c r="F37" s="25"/>
      <c r="G37" s="26" t="s">
        <v>88</v>
      </c>
      <c r="H37" s="25" t="s">
        <v>6</v>
      </c>
      <c r="I37" s="27">
        <v>10</v>
      </c>
      <c r="J37" s="39">
        <f>J38+J39+J40+J41+72464977</f>
        <v>2150441163</v>
      </c>
      <c r="K37" s="39">
        <f>K38+K39+K40+K41</f>
        <v>0</v>
      </c>
      <c r="L37" s="39">
        <f>L38+L39+L40+L41+72464977</f>
        <v>575150066</v>
      </c>
      <c r="M37" s="28">
        <f>M38+M39+M40+M41</f>
        <v>1575291097</v>
      </c>
      <c r="N37" s="28">
        <f>N38+N39+N40+N41</f>
        <v>99779862</v>
      </c>
      <c r="O37" s="41">
        <f>IF(N37&gt;1,N37/(J37-K37),0)</f>
        <v>4.6399717284429605E-2</v>
      </c>
      <c r="P37" s="28">
        <f>P38+P39+P40+P41</f>
        <v>0</v>
      </c>
      <c r="Q37" s="36">
        <f>Q38+Q39+Q40+Q41</f>
        <v>0</v>
      </c>
    </row>
    <row r="38" spans="1:17" s="19" customFormat="1" ht="22.5" customHeight="1" x14ac:dyDescent="0.25">
      <c r="A38" s="38" t="s">
        <v>4</v>
      </c>
      <c r="B38" s="20" t="s">
        <v>55</v>
      </c>
      <c r="C38" s="20" t="s">
        <v>39</v>
      </c>
      <c r="D38" s="20" t="s">
        <v>39</v>
      </c>
      <c r="E38" s="20" t="s">
        <v>44</v>
      </c>
      <c r="F38" s="20" t="s">
        <v>50</v>
      </c>
      <c r="G38" s="37" t="s">
        <v>146</v>
      </c>
      <c r="H38" s="20" t="s">
        <v>6</v>
      </c>
      <c r="I38" s="21" t="s">
        <v>7</v>
      </c>
      <c r="J38" s="44">
        <v>722666132</v>
      </c>
      <c r="K38" s="22">
        <f>K40</f>
        <v>0</v>
      </c>
      <c r="L38" s="44">
        <v>445857677</v>
      </c>
      <c r="M38" s="22">
        <f>J38-K38-L38</f>
        <v>276808455</v>
      </c>
      <c r="N38" s="22">
        <v>78770450</v>
      </c>
      <c r="O38" s="40">
        <f>IF(N38&gt;1,N38/(J38-K38),0)</f>
        <v>0.10899978082825112</v>
      </c>
      <c r="P38" s="22">
        <v>0</v>
      </c>
      <c r="Q38" s="23">
        <v>0</v>
      </c>
    </row>
    <row r="39" spans="1:17" s="19" customFormat="1" ht="15" customHeight="1" x14ac:dyDescent="0.25">
      <c r="A39" s="38" t="s">
        <v>4</v>
      </c>
      <c r="B39" s="20" t="s">
        <v>55</v>
      </c>
      <c r="C39" s="20" t="s">
        <v>39</v>
      </c>
      <c r="D39" s="20" t="s">
        <v>39</v>
      </c>
      <c r="E39" s="20" t="s">
        <v>45</v>
      </c>
      <c r="F39" s="20" t="s">
        <v>44</v>
      </c>
      <c r="G39" s="37" t="s">
        <v>147</v>
      </c>
      <c r="H39" s="20" t="s">
        <v>6</v>
      </c>
      <c r="I39" s="21" t="s">
        <v>7</v>
      </c>
      <c r="J39" s="63">
        <v>1321354054</v>
      </c>
      <c r="K39" s="28">
        <f>K42</f>
        <v>0</v>
      </c>
      <c r="L39" s="63">
        <v>42916012</v>
      </c>
      <c r="M39" s="44">
        <f>J39-K39-L39</f>
        <v>1278438042</v>
      </c>
      <c r="N39" s="44">
        <v>7098012</v>
      </c>
      <c r="O39" s="40">
        <f t="shared" ref="O39:O40" si="6">IF(N39&gt;1,N39/(J39-K39),0)</f>
        <v>5.3717714631539622E-3</v>
      </c>
      <c r="P39" s="22">
        <v>0</v>
      </c>
      <c r="Q39" s="72">
        <v>0</v>
      </c>
    </row>
    <row r="40" spans="1:17" s="19" customFormat="1" ht="15" customHeight="1" x14ac:dyDescent="0.25">
      <c r="A40" s="38" t="s">
        <v>4</v>
      </c>
      <c r="B40" s="20" t="s">
        <v>55</v>
      </c>
      <c r="C40" s="20" t="s">
        <v>39</v>
      </c>
      <c r="D40" s="20" t="s">
        <v>39</v>
      </c>
      <c r="E40" s="20" t="s">
        <v>45</v>
      </c>
      <c r="F40" s="20" t="s">
        <v>49</v>
      </c>
      <c r="G40" s="37" t="s">
        <v>149</v>
      </c>
      <c r="H40" s="20" t="s">
        <v>6</v>
      </c>
      <c r="I40" s="21" t="s">
        <v>7</v>
      </c>
      <c r="J40" s="63">
        <v>10000000</v>
      </c>
      <c r="K40" s="63">
        <v>0</v>
      </c>
      <c r="L40" s="63">
        <v>750000</v>
      </c>
      <c r="M40" s="22">
        <f>+J40-L40-K40</f>
        <v>9250000</v>
      </c>
      <c r="N40" s="22">
        <v>750000</v>
      </c>
      <c r="O40" s="40">
        <f t="shared" si="6"/>
        <v>7.4999999999999997E-2</v>
      </c>
      <c r="P40" s="22">
        <v>0</v>
      </c>
      <c r="Q40" s="23">
        <v>0</v>
      </c>
    </row>
    <row r="41" spans="1:17" s="19" customFormat="1" ht="15" customHeight="1" x14ac:dyDescent="0.25">
      <c r="A41" s="38" t="s">
        <v>4</v>
      </c>
      <c r="B41" s="20" t="s">
        <v>55</v>
      </c>
      <c r="C41" s="20" t="s">
        <v>39</v>
      </c>
      <c r="D41" s="20" t="s">
        <v>39</v>
      </c>
      <c r="E41" s="20" t="s">
        <v>45</v>
      </c>
      <c r="F41" s="88" t="s">
        <v>50</v>
      </c>
      <c r="G41" s="37" t="s">
        <v>190</v>
      </c>
      <c r="H41" s="20" t="s">
        <v>6</v>
      </c>
      <c r="I41" s="21" t="s">
        <v>7</v>
      </c>
      <c r="J41" s="63">
        <v>23956000</v>
      </c>
      <c r="K41" s="63">
        <v>0</v>
      </c>
      <c r="L41" s="63">
        <v>13161400</v>
      </c>
      <c r="M41" s="22">
        <f>+J41-L41-K41</f>
        <v>10794600</v>
      </c>
      <c r="N41" s="22">
        <v>13161400</v>
      </c>
      <c r="O41" s="40">
        <f>IF(N41&gt;1,N41/(J41-K41),0)</f>
        <v>0.54939889797962937</v>
      </c>
      <c r="P41" s="22">
        <v>0</v>
      </c>
      <c r="Q41" s="23">
        <v>0</v>
      </c>
    </row>
    <row r="42" spans="1:17" s="66" customFormat="1" ht="15" customHeight="1" x14ac:dyDescent="0.25">
      <c r="A42" s="24" t="s">
        <v>4</v>
      </c>
      <c r="B42" s="25" t="s">
        <v>55</v>
      </c>
      <c r="C42" s="25" t="s">
        <v>55</v>
      </c>
      <c r="D42" s="25"/>
      <c r="E42" s="25"/>
      <c r="F42" s="69"/>
      <c r="G42" s="26" t="s">
        <v>89</v>
      </c>
      <c r="H42" s="25" t="s">
        <v>6</v>
      </c>
      <c r="I42" s="27">
        <v>10</v>
      </c>
      <c r="J42" s="87">
        <f>J45+J46+J47+J48+J49+J50+J51+J52+J53+J55+J56+J57+J58+J59+J60+J61+J62+J63+J64+J65+J66+J67+J68+J69+J70+J72+J73+J74+J77+J78+J79+J80+J81+J82+J83+J84+J85+J86+J87+J88+J89+J91+J92</f>
        <v>21432158837</v>
      </c>
      <c r="K42" s="95">
        <f>K45+K46+K47+K49+K50+K51+K52+K53+K55+K56+K57+K58+K59+K60+K61+K62+K63+K64+K65+K66+K67+K68+K69+K70+K72+K73+K74+K77+K78+K79+K80+K81+K82+K83+K84+K85+K86+K87+K88+K89+K91+K92</f>
        <v>0</v>
      </c>
      <c r="L42" s="68">
        <f>L45+L46+L47+L48+L49+L50+L51+L52+L53+L55+L56+L57+L58+L59+L60+L61+L62+L63+L64+L65+L66+L67+L68+L69+L70+L72+L73+L74+L77+L78+L79+L80+L81+L82+L83+L84+L85+L86+L87+L88+L89+L91+L92</f>
        <v>19711508569.849998</v>
      </c>
      <c r="M42" s="39">
        <f>M45+M46+M47+M48+M49+M50+M51+M52+M53+M55+M56+M57+M58+M59+M60+M61+M62+M63+M64+M65+M66+M67+M68+M69+M70+M72+M73+M74+M77+M78+M79+M80+M81+M82+M83+M84+M85+M86+M87+M88+M89+M91+M92</f>
        <v>1720650267.1499996</v>
      </c>
      <c r="N42" s="39">
        <f>N45+N46+N47+N48+N49+N50+N51+N52+N53+N55+N56+N57+N58+N59+N60+N61+N62+N63+N64+N65+N66+N67+N68+N69+N70+N72+N73+N74+N77+N78+N79+N80+N81+N82+N83+N84+N85+N86+N87+N88+N89+N91+N92</f>
        <v>17740973288.68</v>
      </c>
      <c r="O42" s="84">
        <f>IF(N42&gt;1,N42/(J42-K42),0)</f>
        <v>0.82777350726107812</v>
      </c>
      <c r="P42" s="39">
        <f>P45+P46+P47+P48+P49+P50+P51+P52+P53+P55+P56+P57+P58+P59+P60+P61+P62+P63+P64+P65+P66+P67+P68+P69+P70+P72+P73+P74+P77+P78+P79+P80+P81+P82+P83+P84+P85+P86+P87+P88+P89+P91+P92</f>
        <v>13555199341.73</v>
      </c>
      <c r="Q42" s="51">
        <f>Q45+Q46+Q47+Q48+Q49+Q50+Q51+Q52+Q53+Q55+Q56+Q57+Q58+Q59+Q60+Q61+Q62+Q63+Q64+Q65+Q66+Q67+Q68+Q69+Q70+Q72+Q73+Q74+Q77+Q78+Q79+Q80+Q81+Q82+Q83+Q84+Q85+Q86+Q87+Q88+Q89+Q91+Q92</f>
        <v>13517998325.369999</v>
      </c>
    </row>
    <row r="43" spans="1:17" s="66" customFormat="1" ht="15" customHeight="1" x14ac:dyDescent="0.25">
      <c r="A43" s="24" t="s">
        <v>4</v>
      </c>
      <c r="B43" s="25" t="s">
        <v>55</v>
      </c>
      <c r="C43" s="25" t="s">
        <v>55</v>
      </c>
      <c r="D43" s="25"/>
      <c r="E43" s="25"/>
      <c r="F43" s="69"/>
      <c r="G43" s="26" t="s">
        <v>89</v>
      </c>
      <c r="H43" s="25" t="s">
        <v>9</v>
      </c>
      <c r="I43" s="27">
        <v>20</v>
      </c>
      <c r="J43" s="68">
        <f>J75+J71+J90+J93+J54+200000000</f>
        <v>672500000</v>
      </c>
      <c r="K43" s="68">
        <f>K75+K71+K90+K93+K54</f>
        <v>0</v>
      </c>
      <c r="L43" s="68">
        <f>L75+L71+L90+L93+L54+200000000</f>
        <v>432422179</v>
      </c>
      <c r="M43" s="39">
        <f>M75+M71+M90+M93+M54</f>
        <v>240077821</v>
      </c>
      <c r="N43" s="39">
        <f>N75+N71+N90+N93+N54</f>
        <v>232422179</v>
      </c>
      <c r="O43" s="84">
        <f>IF(N43&gt;1,N43/(J43-K43),0)</f>
        <v>0.34560918810408919</v>
      </c>
      <c r="P43" s="68">
        <f>P75+P71+P90+P93+P54</f>
        <v>93225741</v>
      </c>
      <c r="Q43" s="91">
        <f>Q75+Q71+Q90+Q93+Q54</f>
        <v>93225741</v>
      </c>
    </row>
    <row r="44" spans="1:17" s="66" customFormat="1" ht="15" customHeight="1" x14ac:dyDescent="0.25">
      <c r="A44" s="24" t="s">
        <v>4</v>
      </c>
      <c r="B44" s="25" t="s">
        <v>55</v>
      </c>
      <c r="C44" s="25" t="s">
        <v>55</v>
      </c>
      <c r="D44" s="25"/>
      <c r="E44" s="25"/>
      <c r="F44" s="69"/>
      <c r="G44" s="26" t="s">
        <v>89</v>
      </c>
      <c r="H44" s="25" t="s">
        <v>9</v>
      </c>
      <c r="I44" s="27">
        <v>21</v>
      </c>
      <c r="J44" s="68">
        <f>J76</f>
        <v>132100000</v>
      </c>
      <c r="K44" s="68">
        <f>K76</f>
        <v>0</v>
      </c>
      <c r="L44" s="68">
        <f>L76</f>
        <v>132100000</v>
      </c>
      <c r="M44" s="39">
        <f>M76</f>
        <v>0</v>
      </c>
      <c r="N44" s="39">
        <f t="shared" ref="N44" si="7">N76</f>
        <v>132100000</v>
      </c>
      <c r="O44" s="84">
        <f>IF(N44&gt;1,N44/(J44-K44),0)</f>
        <v>1</v>
      </c>
      <c r="P44" s="39">
        <f>P76</f>
        <v>132100000</v>
      </c>
      <c r="Q44" s="51">
        <f>Q76</f>
        <v>132100000</v>
      </c>
    </row>
    <row r="45" spans="1:17" s="19" customFormat="1" ht="16.5" x14ac:dyDescent="0.25">
      <c r="A45" s="38" t="s">
        <v>4</v>
      </c>
      <c r="B45" s="20" t="s">
        <v>55</v>
      </c>
      <c r="C45" s="20" t="s">
        <v>55</v>
      </c>
      <c r="D45" s="20" t="s">
        <v>39</v>
      </c>
      <c r="E45" s="20" t="s">
        <v>40</v>
      </c>
      <c r="F45" s="20" t="s">
        <v>47</v>
      </c>
      <c r="G45" s="37" t="s">
        <v>150</v>
      </c>
      <c r="H45" s="20" t="s">
        <v>6</v>
      </c>
      <c r="I45" s="21" t="s">
        <v>7</v>
      </c>
      <c r="J45" s="63">
        <v>800000</v>
      </c>
      <c r="K45" s="44">
        <v>0</v>
      </c>
      <c r="L45" s="63">
        <v>150000</v>
      </c>
      <c r="M45" s="22">
        <f>+J45-L45-K45</f>
        <v>650000</v>
      </c>
      <c r="N45" s="22">
        <v>150000</v>
      </c>
      <c r="O45" s="40">
        <f>IF(N45&gt;1,N45/(J45-K45),0)</f>
        <v>0.1875</v>
      </c>
      <c r="P45" s="22">
        <v>150000</v>
      </c>
      <c r="Q45" s="23">
        <v>150000</v>
      </c>
    </row>
    <row r="46" spans="1:17" s="19" customFormat="1" ht="16.5" x14ac:dyDescent="0.25">
      <c r="A46" s="38" t="s">
        <v>4</v>
      </c>
      <c r="B46" s="20" t="s">
        <v>55</v>
      </c>
      <c r="C46" s="20" t="s">
        <v>55</v>
      </c>
      <c r="D46" s="20" t="s">
        <v>39</v>
      </c>
      <c r="E46" s="20" t="s">
        <v>40</v>
      </c>
      <c r="F46" s="20" t="s">
        <v>48</v>
      </c>
      <c r="G46" s="37" t="s">
        <v>187</v>
      </c>
      <c r="H46" s="20" t="s">
        <v>6</v>
      </c>
      <c r="I46" s="21" t="s">
        <v>7</v>
      </c>
      <c r="J46" s="63">
        <v>40000</v>
      </c>
      <c r="K46" s="44">
        <v>0</v>
      </c>
      <c r="L46" s="63">
        <v>10000</v>
      </c>
      <c r="M46" s="22">
        <f>+J46-L46-K46</f>
        <v>30000</v>
      </c>
      <c r="N46" s="22">
        <v>10000</v>
      </c>
      <c r="O46" s="40">
        <f t="shared" ref="O46:O92" si="8">IF(N46&gt;1,N46/(J46-K46),0)</f>
        <v>0.25</v>
      </c>
      <c r="P46" s="22">
        <v>10000</v>
      </c>
      <c r="Q46" s="23">
        <v>10000</v>
      </c>
    </row>
    <row r="47" spans="1:17" s="19" customFormat="1" ht="32.25" customHeight="1" x14ac:dyDescent="0.25">
      <c r="A47" s="38" t="s">
        <v>4</v>
      </c>
      <c r="B47" s="20" t="s">
        <v>55</v>
      </c>
      <c r="C47" s="20" t="s">
        <v>55</v>
      </c>
      <c r="D47" s="20" t="s">
        <v>39</v>
      </c>
      <c r="E47" s="20" t="s">
        <v>42</v>
      </c>
      <c r="F47" s="20" t="s">
        <v>44</v>
      </c>
      <c r="G47" s="37" t="s">
        <v>151</v>
      </c>
      <c r="H47" s="20" t="s">
        <v>6</v>
      </c>
      <c r="I47" s="21" t="s">
        <v>7</v>
      </c>
      <c r="J47" s="63">
        <v>44557161.700000003</v>
      </c>
      <c r="K47" s="63">
        <v>0</v>
      </c>
      <c r="L47" s="63">
        <v>13748961.699999999</v>
      </c>
      <c r="M47" s="22">
        <f t="shared" ref="M47:M92" si="9">+J47-L47-K47</f>
        <v>30808200.000000004</v>
      </c>
      <c r="N47" s="22">
        <v>6067700</v>
      </c>
      <c r="O47" s="40">
        <f t="shared" si="8"/>
        <v>0.13617788405943279</v>
      </c>
      <c r="P47" s="22">
        <v>6067700</v>
      </c>
      <c r="Q47" s="23">
        <v>70000</v>
      </c>
    </row>
    <row r="48" spans="1:17" s="19" customFormat="1" ht="26.25" customHeight="1" x14ac:dyDescent="0.25">
      <c r="A48" s="38" t="s">
        <v>4</v>
      </c>
      <c r="B48" s="20" t="s">
        <v>55</v>
      </c>
      <c r="C48" s="20" t="s">
        <v>55</v>
      </c>
      <c r="D48" s="20" t="s">
        <v>39</v>
      </c>
      <c r="E48" s="20" t="s">
        <v>42</v>
      </c>
      <c r="F48" s="88" t="s">
        <v>48</v>
      </c>
      <c r="G48" s="37" t="s">
        <v>191</v>
      </c>
      <c r="H48" s="20" t="s">
        <v>6</v>
      </c>
      <c r="I48" s="21" t="s">
        <v>7</v>
      </c>
      <c r="J48" s="63">
        <v>18299297</v>
      </c>
      <c r="K48" s="63">
        <v>0</v>
      </c>
      <c r="L48" s="63">
        <v>18009400</v>
      </c>
      <c r="M48" s="22">
        <f t="shared" ref="M48" si="10">+J48-L48-K48</f>
        <v>289897</v>
      </c>
      <c r="N48" s="22">
        <v>18009400</v>
      </c>
      <c r="O48" s="40">
        <f t="shared" ref="O48" si="11">IF(N48&gt;1,N48/(J48-K48),0)</f>
        <v>0.98415802530556229</v>
      </c>
      <c r="P48" s="22">
        <v>0</v>
      </c>
      <c r="Q48" s="23">
        <v>0</v>
      </c>
    </row>
    <row r="49" spans="1:17" s="19" customFormat="1" ht="17.25" customHeight="1" x14ac:dyDescent="0.25">
      <c r="A49" s="38" t="s">
        <v>4</v>
      </c>
      <c r="B49" s="20" t="s">
        <v>55</v>
      </c>
      <c r="C49" s="20" t="s">
        <v>55</v>
      </c>
      <c r="D49" s="20" t="s">
        <v>39</v>
      </c>
      <c r="E49" s="20" t="s">
        <v>42</v>
      </c>
      <c r="F49" s="88" t="s">
        <v>49</v>
      </c>
      <c r="G49" s="37" t="s">
        <v>189</v>
      </c>
      <c r="H49" s="20" t="s">
        <v>6</v>
      </c>
      <c r="I49" s="21" t="s">
        <v>7</v>
      </c>
      <c r="J49" s="63">
        <v>37610642.350000001</v>
      </c>
      <c r="K49" s="63">
        <v>0</v>
      </c>
      <c r="L49" s="63">
        <v>13244262.98</v>
      </c>
      <c r="M49" s="22">
        <f>+J49-L49-K49</f>
        <v>24366379.370000001</v>
      </c>
      <c r="N49" s="22">
        <v>7970000</v>
      </c>
      <c r="O49" s="40">
        <f>IF(N49&gt;1,N49/(J49-K49),0)</f>
        <v>0.21190810637670482</v>
      </c>
      <c r="P49" s="22">
        <v>0</v>
      </c>
      <c r="Q49" s="23">
        <v>0</v>
      </c>
    </row>
    <row r="50" spans="1:17" s="19" customFormat="1" ht="16.5" x14ac:dyDescent="0.25">
      <c r="A50" s="38" t="s">
        <v>4</v>
      </c>
      <c r="B50" s="20" t="s">
        <v>55</v>
      </c>
      <c r="C50" s="20" t="s">
        <v>55</v>
      </c>
      <c r="D50" s="20" t="s">
        <v>39</v>
      </c>
      <c r="E50" s="20" t="s">
        <v>42</v>
      </c>
      <c r="F50" s="20" t="s">
        <v>50</v>
      </c>
      <c r="G50" s="37" t="s">
        <v>152</v>
      </c>
      <c r="H50" s="20" t="s">
        <v>6</v>
      </c>
      <c r="I50" s="21" t="s">
        <v>7</v>
      </c>
      <c r="J50" s="63">
        <v>447922578.44</v>
      </c>
      <c r="K50" s="22">
        <v>0</v>
      </c>
      <c r="L50" s="63">
        <v>342786182.49000001</v>
      </c>
      <c r="M50" s="22">
        <f>+J50-L50-K50</f>
        <v>105136395.94999999</v>
      </c>
      <c r="N50" s="22">
        <v>277882837.49000001</v>
      </c>
      <c r="O50" s="40">
        <f>IF(N50&gt;1,N50/(J50-K50),0)</f>
        <v>0.62038140264729458</v>
      </c>
      <c r="P50" s="22">
        <v>79264250.989999995</v>
      </c>
      <c r="Q50" s="23">
        <v>79264250.989999995</v>
      </c>
    </row>
    <row r="51" spans="1:17" s="19" customFormat="1" ht="24.75" x14ac:dyDescent="0.25">
      <c r="A51" s="38" t="s">
        <v>4</v>
      </c>
      <c r="B51" s="20" t="s">
        <v>55</v>
      </c>
      <c r="C51" s="20" t="s">
        <v>55</v>
      </c>
      <c r="D51" s="20" t="s">
        <v>39</v>
      </c>
      <c r="E51" s="20" t="s">
        <v>44</v>
      </c>
      <c r="F51" s="20" t="s">
        <v>40</v>
      </c>
      <c r="G51" s="37" t="s">
        <v>153</v>
      </c>
      <c r="H51" s="20" t="s">
        <v>6</v>
      </c>
      <c r="I51" s="21" t="s">
        <v>7</v>
      </c>
      <c r="J51" s="63">
        <v>2913171</v>
      </c>
      <c r="K51" s="22">
        <v>0</v>
      </c>
      <c r="L51" s="63">
        <v>1538171</v>
      </c>
      <c r="M51" s="22">
        <f t="shared" si="9"/>
        <v>1375000</v>
      </c>
      <c r="N51" s="22">
        <v>1325000</v>
      </c>
      <c r="O51" s="40">
        <f t="shared" si="8"/>
        <v>0.45483083553969195</v>
      </c>
      <c r="P51" s="22">
        <v>1325000</v>
      </c>
      <c r="Q51" s="23">
        <v>1325000</v>
      </c>
    </row>
    <row r="52" spans="1:17" s="19" customFormat="1" ht="43.5" customHeight="1" x14ac:dyDescent="0.25">
      <c r="A52" s="38" t="s">
        <v>4</v>
      </c>
      <c r="B52" s="20" t="s">
        <v>55</v>
      </c>
      <c r="C52" s="20" t="s">
        <v>55</v>
      </c>
      <c r="D52" s="20" t="s">
        <v>39</v>
      </c>
      <c r="E52" s="20" t="s">
        <v>44</v>
      </c>
      <c r="F52" s="20" t="s">
        <v>42</v>
      </c>
      <c r="G52" s="37" t="s">
        <v>154</v>
      </c>
      <c r="H52" s="20" t="s">
        <v>6</v>
      </c>
      <c r="I52" s="21">
        <v>10</v>
      </c>
      <c r="J52" s="63">
        <v>230745405.71000001</v>
      </c>
      <c r="K52" s="44">
        <v>0</v>
      </c>
      <c r="L52" s="63">
        <v>98920844.5</v>
      </c>
      <c r="M52" s="22">
        <f t="shared" si="9"/>
        <v>131824561.21000001</v>
      </c>
      <c r="N52" s="22">
        <v>26523073</v>
      </c>
      <c r="O52" s="40">
        <f t="shared" si="8"/>
        <v>0.11494518349515527</v>
      </c>
      <c r="P52" s="22">
        <v>17242700</v>
      </c>
      <c r="Q52" s="23">
        <v>17242700</v>
      </c>
    </row>
    <row r="53" spans="1:17" s="19" customFormat="1" ht="23.25" customHeight="1" x14ac:dyDescent="0.25">
      <c r="A53" s="38" t="s">
        <v>4</v>
      </c>
      <c r="B53" s="20" t="s">
        <v>55</v>
      </c>
      <c r="C53" s="20" t="s">
        <v>55</v>
      </c>
      <c r="D53" s="20" t="s">
        <v>39</v>
      </c>
      <c r="E53" s="20" t="s">
        <v>44</v>
      </c>
      <c r="F53" s="20" t="s">
        <v>44</v>
      </c>
      <c r="G53" s="37" t="s">
        <v>155</v>
      </c>
      <c r="H53" s="20" t="s">
        <v>6</v>
      </c>
      <c r="I53" s="21" t="s">
        <v>7</v>
      </c>
      <c r="J53" s="63">
        <v>166201901</v>
      </c>
      <c r="K53" s="44">
        <v>0</v>
      </c>
      <c r="L53" s="63">
        <v>156822500</v>
      </c>
      <c r="M53" s="22">
        <f t="shared" si="9"/>
        <v>9379401</v>
      </c>
      <c r="N53" s="22">
        <v>155822500</v>
      </c>
      <c r="O53" s="40">
        <f t="shared" si="8"/>
        <v>0.93754944475635094</v>
      </c>
      <c r="P53" s="22">
        <v>78011988.930000007</v>
      </c>
      <c r="Q53" s="23">
        <v>75921282.930000007</v>
      </c>
    </row>
    <row r="54" spans="1:17" s="19" customFormat="1" ht="23.25" customHeight="1" x14ac:dyDescent="0.25">
      <c r="A54" s="38" t="s">
        <v>4</v>
      </c>
      <c r="B54" s="20" t="s">
        <v>55</v>
      </c>
      <c r="C54" s="20" t="s">
        <v>55</v>
      </c>
      <c r="D54" s="20" t="s">
        <v>39</v>
      </c>
      <c r="E54" s="20" t="s">
        <v>44</v>
      </c>
      <c r="F54" s="20" t="s">
        <v>44</v>
      </c>
      <c r="G54" s="37" t="s">
        <v>155</v>
      </c>
      <c r="H54" s="20" t="s">
        <v>6</v>
      </c>
      <c r="I54" s="21">
        <v>20</v>
      </c>
      <c r="J54" s="63">
        <v>20000000</v>
      </c>
      <c r="K54" s="44">
        <v>0</v>
      </c>
      <c r="L54" s="63">
        <v>20000000</v>
      </c>
      <c r="M54" s="22">
        <f t="shared" ref="M54" si="12">+J54-L54-K54</f>
        <v>0</v>
      </c>
      <c r="N54" s="22">
        <v>20000000</v>
      </c>
      <c r="O54" s="40">
        <f t="shared" ref="O54" si="13">IF(N54&gt;1,N54/(J54-K54),0)</f>
        <v>1</v>
      </c>
      <c r="P54" s="22">
        <v>0</v>
      </c>
      <c r="Q54" s="23">
        <v>0</v>
      </c>
    </row>
    <row r="55" spans="1:17" s="19" customFormat="1" ht="16.5" x14ac:dyDescent="0.25">
      <c r="A55" s="38" t="s">
        <v>4</v>
      </c>
      <c r="B55" s="20" t="s">
        <v>55</v>
      </c>
      <c r="C55" s="20" t="s">
        <v>55</v>
      </c>
      <c r="D55" s="20" t="s">
        <v>39</v>
      </c>
      <c r="E55" s="20" t="s">
        <v>44</v>
      </c>
      <c r="F55" s="20" t="s">
        <v>45</v>
      </c>
      <c r="G55" s="37" t="s">
        <v>156</v>
      </c>
      <c r="H55" s="20" t="s">
        <v>6</v>
      </c>
      <c r="I55" s="21" t="s">
        <v>7</v>
      </c>
      <c r="J55" s="63">
        <v>59461786</v>
      </c>
      <c r="K55" s="44">
        <v>0</v>
      </c>
      <c r="L55" s="63">
        <v>40307202.100000001</v>
      </c>
      <c r="M55" s="22">
        <f t="shared" si="9"/>
        <v>19154583.899999999</v>
      </c>
      <c r="N55" s="22">
        <v>21743962.100000001</v>
      </c>
      <c r="O55" s="40">
        <f t="shared" si="8"/>
        <v>0.36567959966759156</v>
      </c>
      <c r="P55" s="22">
        <v>13566572.1</v>
      </c>
      <c r="Q55" s="23">
        <v>13351072.09</v>
      </c>
    </row>
    <row r="56" spans="1:17" s="19" customFormat="1" ht="29.25" customHeight="1" x14ac:dyDescent="0.25">
      <c r="A56" s="38" t="s">
        <v>4</v>
      </c>
      <c r="B56" s="20" t="s">
        <v>55</v>
      </c>
      <c r="C56" s="20" t="s">
        <v>55</v>
      </c>
      <c r="D56" s="20" t="s">
        <v>39</v>
      </c>
      <c r="E56" s="20" t="s">
        <v>44</v>
      </c>
      <c r="F56" s="20" t="s">
        <v>47</v>
      </c>
      <c r="G56" s="37" t="s">
        <v>157</v>
      </c>
      <c r="H56" s="20" t="s">
        <v>6</v>
      </c>
      <c r="I56" s="21" t="s">
        <v>7</v>
      </c>
      <c r="J56" s="63">
        <v>144909708.25</v>
      </c>
      <c r="K56" s="44">
        <v>0</v>
      </c>
      <c r="L56" s="63">
        <v>78808158.069999993</v>
      </c>
      <c r="M56" s="22">
        <f t="shared" si="9"/>
        <v>66101550.180000007</v>
      </c>
      <c r="N56" s="22">
        <v>17840981.620000001</v>
      </c>
      <c r="O56" s="40">
        <f t="shared" si="8"/>
        <v>0.12311791829171667</v>
      </c>
      <c r="P56" s="22">
        <v>7937441.6200000001</v>
      </c>
      <c r="Q56" s="23">
        <v>7584811.6200000001</v>
      </c>
    </row>
    <row r="57" spans="1:17" s="19" customFormat="1" ht="16.5" x14ac:dyDescent="0.25">
      <c r="A57" s="38" t="s">
        <v>4</v>
      </c>
      <c r="B57" s="20" t="s">
        <v>55</v>
      </c>
      <c r="C57" s="20" t="s">
        <v>55</v>
      </c>
      <c r="D57" s="20" t="s">
        <v>39</v>
      </c>
      <c r="E57" s="20" t="s">
        <v>44</v>
      </c>
      <c r="F57" s="20" t="s">
        <v>48</v>
      </c>
      <c r="G57" s="37" t="s">
        <v>158</v>
      </c>
      <c r="H57" s="20" t="s">
        <v>6</v>
      </c>
      <c r="I57" s="21" t="s">
        <v>7</v>
      </c>
      <c r="J57" s="63">
        <v>1386335670.71</v>
      </c>
      <c r="K57" s="22">
        <v>0</v>
      </c>
      <c r="L57" s="63">
        <v>1115253906.25</v>
      </c>
      <c r="M57" s="22">
        <f t="shared" si="9"/>
        <v>271081764.46000004</v>
      </c>
      <c r="N57" s="22">
        <v>37957098.68</v>
      </c>
      <c r="O57" s="40">
        <f t="shared" si="8"/>
        <v>2.7379443147820464E-2</v>
      </c>
      <c r="P57" s="22">
        <v>32883481.68</v>
      </c>
      <c r="Q57" s="23">
        <v>32102880.32</v>
      </c>
    </row>
    <row r="58" spans="1:17" s="19" customFormat="1" ht="24.75" x14ac:dyDescent="0.25">
      <c r="A58" s="38" t="s">
        <v>4</v>
      </c>
      <c r="B58" s="20" t="s">
        <v>55</v>
      </c>
      <c r="C58" s="20" t="s">
        <v>55</v>
      </c>
      <c r="D58" s="20" t="s">
        <v>39</v>
      </c>
      <c r="E58" s="20" t="s">
        <v>44</v>
      </c>
      <c r="F58" s="20" t="s">
        <v>49</v>
      </c>
      <c r="G58" s="37" t="s">
        <v>159</v>
      </c>
      <c r="H58" s="20" t="s">
        <v>6</v>
      </c>
      <c r="I58" s="85" t="s">
        <v>7</v>
      </c>
      <c r="J58" s="63">
        <v>16830000</v>
      </c>
      <c r="K58" s="22">
        <v>0</v>
      </c>
      <c r="L58" s="63">
        <v>8532805</v>
      </c>
      <c r="M58" s="22">
        <f t="shared" si="9"/>
        <v>8297195</v>
      </c>
      <c r="N58" s="22">
        <v>8532805</v>
      </c>
      <c r="O58" s="40">
        <f t="shared" si="8"/>
        <v>0.50699970291146756</v>
      </c>
      <c r="P58" s="22">
        <v>8532805</v>
      </c>
      <c r="Q58" s="23">
        <v>8439505</v>
      </c>
    </row>
    <row r="59" spans="1:17" s="19" customFormat="1" ht="16.5" x14ac:dyDescent="0.25">
      <c r="A59" s="38" t="s">
        <v>4</v>
      </c>
      <c r="B59" s="20" t="s">
        <v>55</v>
      </c>
      <c r="C59" s="20" t="s">
        <v>55</v>
      </c>
      <c r="D59" s="20" t="s">
        <v>39</v>
      </c>
      <c r="E59" s="20" t="s">
        <v>44</v>
      </c>
      <c r="F59" s="20" t="s">
        <v>50</v>
      </c>
      <c r="G59" s="37" t="s">
        <v>160</v>
      </c>
      <c r="H59" s="20" t="s">
        <v>6</v>
      </c>
      <c r="I59" s="21" t="s">
        <v>7</v>
      </c>
      <c r="J59" s="63">
        <v>15141095.75</v>
      </c>
      <c r="K59" s="22">
        <v>0</v>
      </c>
      <c r="L59" s="63">
        <v>14003796</v>
      </c>
      <c r="M59" s="22">
        <f t="shared" si="9"/>
        <v>1137299.75</v>
      </c>
      <c r="N59" s="22">
        <v>712700</v>
      </c>
      <c r="O59" s="40">
        <f t="shared" si="8"/>
        <v>4.7070569512777834E-2</v>
      </c>
      <c r="P59" s="22">
        <v>712700</v>
      </c>
      <c r="Q59" s="23">
        <v>688800</v>
      </c>
    </row>
    <row r="60" spans="1:17" s="19" customFormat="1" ht="16.5" x14ac:dyDescent="0.25">
      <c r="A60" s="38" t="s">
        <v>4</v>
      </c>
      <c r="B60" s="20" t="s">
        <v>55</v>
      </c>
      <c r="C60" s="20" t="s">
        <v>55</v>
      </c>
      <c r="D60" s="20" t="s">
        <v>39</v>
      </c>
      <c r="E60" s="20" t="s">
        <v>45</v>
      </c>
      <c r="F60" s="20" t="s">
        <v>40</v>
      </c>
      <c r="G60" s="37" t="s">
        <v>161</v>
      </c>
      <c r="H60" s="20" t="s">
        <v>6</v>
      </c>
      <c r="I60" s="21" t="s">
        <v>7</v>
      </c>
      <c r="J60" s="63">
        <v>29339379</v>
      </c>
      <c r="K60" s="22">
        <v>0</v>
      </c>
      <c r="L60" s="63">
        <v>25221626.670000002</v>
      </c>
      <c r="M60" s="22">
        <f t="shared" si="9"/>
        <v>4117752.3299999982</v>
      </c>
      <c r="N60" s="22">
        <v>25221626.670000002</v>
      </c>
      <c r="O60" s="40">
        <f t="shared" si="8"/>
        <v>0.85965100590574883</v>
      </c>
      <c r="P60" s="22">
        <v>25221626.670000002</v>
      </c>
      <c r="Q60" s="23">
        <v>24899726.670000002</v>
      </c>
    </row>
    <row r="61" spans="1:17" s="19" customFormat="1" ht="24.75" x14ac:dyDescent="0.25">
      <c r="A61" s="38" t="s">
        <v>4</v>
      </c>
      <c r="B61" s="20" t="s">
        <v>55</v>
      </c>
      <c r="C61" s="20" t="s">
        <v>55</v>
      </c>
      <c r="D61" s="20" t="s">
        <v>39</v>
      </c>
      <c r="E61" s="20" t="s">
        <v>45</v>
      </c>
      <c r="F61" s="20" t="s">
        <v>42</v>
      </c>
      <c r="G61" s="37" t="s">
        <v>162</v>
      </c>
      <c r="H61" s="20" t="s">
        <v>6</v>
      </c>
      <c r="I61" s="21" t="s">
        <v>7</v>
      </c>
      <c r="J61" s="63">
        <v>105633229.14</v>
      </c>
      <c r="K61" s="22">
        <v>0</v>
      </c>
      <c r="L61" s="63">
        <v>86537238.819999993</v>
      </c>
      <c r="M61" s="22">
        <f t="shared" si="9"/>
        <v>19095990.320000008</v>
      </c>
      <c r="N61" s="22">
        <v>20165990.82</v>
      </c>
      <c r="O61" s="40">
        <f t="shared" si="8"/>
        <v>0.19090574986847364</v>
      </c>
      <c r="P61" s="22">
        <v>15798999.82</v>
      </c>
      <c r="Q61" s="23">
        <v>15515099.82</v>
      </c>
    </row>
    <row r="62" spans="1:17" s="19" customFormat="1" ht="16.5" x14ac:dyDescent="0.25">
      <c r="A62" s="38" t="s">
        <v>4</v>
      </c>
      <c r="B62" s="20" t="s">
        <v>55</v>
      </c>
      <c r="C62" s="20" t="s">
        <v>55</v>
      </c>
      <c r="D62" s="20" t="s">
        <v>39</v>
      </c>
      <c r="E62" s="20" t="s">
        <v>45</v>
      </c>
      <c r="F62" s="20" t="s">
        <v>44</v>
      </c>
      <c r="G62" s="37" t="s">
        <v>147</v>
      </c>
      <c r="H62" s="20" t="s">
        <v>6</v>
      </c>
      <c r="I62" s="21" t="s">
        <v>7</v>
      </c>
      <c r="J62" s="63">
        <v>67517653</v>
      </c>
      <c r="K62" s="22">
        <v>0</v>
      </c>
      <c r="L62" s="63">
        <v>17802918.059999999</v>
      </c>
      <c r="M62" s="22">
        <f t="shared" si="9"/>
        <v>49714734.939999998</v>
      </c>
      <c r="N62" s="22">
        <v>17271831.059999999</v>
      </c>
      <c r="O62" s="40">
        <f t="shared" si="8"/>
        <v>0.2558120771763201</v>
      </c>
      <c r="P62" s="22">
        <v>17271831.059999999</v>
      </c>
      <c r="Q62" s="23">
        <v>15441031.060000001</v>
      </c>
    </row>
    <row r="63" spans="1:17" s="19" customFormat="1" ht="16.5" x14ac:dyDescent="0.25">
      <c r="A63" s="38" t="s">
        <v>4</v>
      </c>
      <c r="B63" s="20" t="s">
        <v>55</v>
      </c>
      <c r="C63" s="20" t="s">
        <v>55</v>
      </c>
      <c r="D63" s="20" t="s">
        <v>39</v>
      </c>
      <c r="E63" s="20" t="s">
        <v>45</v>
      </c>
      <c r="F63" s="20" t="s">
        <v>45</v>
      </c>
      <c r="G63" s="37" t="s">
        <v>148</v>
      </c>
      <c r="H63" s="20" t="s">
        <v>6</v>
      </c>
      <c r="I63" s="21" t="s">
        <v>7</v>
      </c>
      <c r="J63" s="63">
        <v>6664519.7999999998</v>
      </c>
      <c r="K63" s="22">
        <v>0</v>
      </c>
      <c r="L63" s="63">
        <v>2372431.1</v>
      </c>
      <c r="M63" s="22">
        <f t="shared" si="9"/>
        <v>4292088.6999999993</v>
      </c>
      <c r="N63" s="22">
        <v>2209000</v>
      </c>
      <c r="O63" s="40">
        <f t="shared" si="8"/>
        <v>0.33145673901366457</v>
      </c>
      <c r="P63" s="22">
        <v>2209000</v>
      </c>
      <c r="Q63" s="23">
        <v>2209000</v>
      </c>
    </row>
    <row r="64" spans="1:17" s="19" customFormat="1" ht="16.5" x14ac:dyDescent="0.25">
      <c r="A64" s="38" t="s">
        <v>4</v>
      </c>
      <c r="B64" s="20" t="s">
        <v>55</v>
      </c>
      <c r="C64" s="20" t="s">
        <v>55</v>
      </c>
      <c r="D64" s="20" t="s">
        <v>39</v>
      </c>
      <c r="E64" s="20" t="s">
        <v>45</v>
      </c>
      <c r="F64" s="20" t="s">
        <v>47</v>
      </c>
      <c r="G64" s="37" t="s">
        <v>163</v>
      </c>
      <c r="H64" s="20" t="s">
        <v>6</v>
      </c>
      <c r="I64" s="21" t="s">
        <v>7</v>
      </c>
      <c r="J64" s="63">
        <v>11643206.33</v>
      </c>
      <c r="K64" s="22">
        <v>0</v>
      </c>
      <c r="L64" s="63">
        <v>10187866</v>
      </c>
      <c r="M64" s="22">
        <f t="shared" si="9"/>
        <v>1455340.33</v>
      </c>
      <c r="N64" s="22">
        <v>6544660</v>
      </c>
      <c r="O64" s="40">
        <f t="shared" si="8"/>
        <v>0.5621011785333534</v>
      </c>
      <c r="P64" s="22">
        <v>6544660</v>
      </c>
      <c r="Q64" s="23">
        <v>6544660</v>
      </c>
    </row>
    <row r="65" spans="1:17" s="19" customFormat="1" ht="16.5" x14ac:dyDescent="0.25">
      <c r="A65" s="38" t="s">
        <v>4</v>
      </c>
      <c r="B65" s="20" t="s">
        <v>55</v>
      </c>
      <c r="C65" s="20" t="s">
        <v>55</v>
      </c>
      <c r="D65" s="20" t="s">
        <v>39</v>
      </c>
      <c r="E65" s="20" t="s">
        <v>45</v>
      </c>
      <c r="F65" s="20" t="s">
        <v>48</v>
      </c>
      <c r="G65" s="37" t="s">
        <v>164</v>
      </c>
      <c r="H65" s="20" t="s">
        <v>6</v>
      </c>
      <c r="I65" s="21" t="s">
        <v>7</v>
      </c>
      <c r="J65" s="63">
        <v>48031848.509999998</v>
      </c>
      <c r="K65" s="22">
        <v>0</v>
      </c>
      <c r="L65" s="63">
        <v>34248579.390000001</v>
      </c>
      <c r="M65" s="22">
        <f t="shared" si="9"/>
        <v>13783269.119999997</v>
      </c>
      <c r="N65" s="22">
        <v>34247202.390000001</v>
      </c>
      <c r="O65" s="40">
        <f t="shared" si="8"/>
        <v>0.71301029321971443</v>
      </c>
      <c r="P65" s="22">
        <v>33248579.390000001</v>
      </c>
      <c r="Q65" s="23">
        <v>32663579.399999999</v>
      </c>
    </row>
    <row r="66" spans="1:17" s="19" customFormat="1" ht="16.5" x14ac:dyDescent="0.25">
      <c r="A66" s="38" t="s">
        <v>4</v>
      </c>
      <c r="B66" s="20" t="s">
        <v>55</v>
      </c>
      <c r="C66" s="20" t="s">
        <v>55</v>
      </c>
      <c r="D66" s="20" t="s">
        <v>39</v>
      </c>
      <c r="E66" s="20" t="s">
        <v>45</v>
      </c>
      <c r="F66" s="20" t="s">
        <v>49</v>
      </c>
      <c r="G66" s="37" t="s">
        <v>165</v>
      </c>
      <c r="H66" s="20" t="s">
        <v>6</v>
      </c>
      <c r="I66" s="21" t="s">
        <v>7</v>
      </c>
      <c r="J66" s="63">
        <v>6754690</v>
      </c>
      <c r="K66" s="22">
        <v>0</v>
      </c>
      <c r="L66" s="63">
        <v>5652190</v>
      </c>
      <c r="M66" s="22">
        <f t="shared" si="9"/>
        <v>1102500</v>
      </c>
      <c r="N66" s="22">
        <v>1048900</v>
      </c>
      <c r="O66" s="40">
        <f t="shared" si="8"/>
        <v>0.15528469848357215</v>
      </c>
      <c r="P66" s="22">
        <v>1048900</v>
      </c>
      <c r="Q66" s="23">
        <v>1048900</v>
      </c>
    </row>
    <row r="67" spans="1:17" s="19" customFormat="1" ht="24.75" x14ac:dyDescent="0.25">
      <c r="A67" s="38" t="s">
        <v>4</v>
      </c>
      <c r="B67" s="20" t="s">
        <v>55</v>
      </c>
      <c r="C67" s="20" t="s">
        <v>39</v>
      </c>
      <c r="D67" s="20" t="s">
        <v>39</v>
      </c>
      <c r="E67" s="20" t="s">
        <v>45</v>
      </c>
      <c r="F67" s="20" t="s">
        <v>50</v>
      </c>
      <c r="G67" s="37" t="s">
        <v>166</v>
      </c>
      <c r="H67" s="20" t="s">
        <v>6</v>
      </c>
      <c r="I67" s="21" t="s">
        <v>7</v>
      </c>
      <c r="J67" s="63">
        <v>3244487</v>
      </c>
      <c r="K67" s="22">
        <v>0</v>
      </c>
      <c r="L67" s="63">
        <v>1651087</v>
      </c>
      <c r="M67" s="22">
        <f t="shared" si="9"/>
        <v>1593400</v>
      </c>
      <c r="N67" s="22">
        <v>1497400</v>
      </c>
      <c r="O67" s="40">
        <f t="shared" si="8"/>
        <v>0.46152134374401871</v>
      </c>
      <c r="P67" s="22">
        <v>1497400</v>
      </c>
      <c r="Q67" s="23">
        <v>1427500</v>
      </c>
    </row>
    <row r="68" spans="1:17" s="19" customFormat="1" ht="16.5" x14ac:dyDescent="0.25">
      <c r="A68" s="38" t="s">
        <v>4</v>
      </c>
      <c r="B68" s="20" t="s">
        <v>55</v>
      </c>
      <c r="C68" s="20" t="s">
        <v>55</v>
      </c>
      <c r="D68" s="20" t="s">
        <v>55</v>
      </c>
      <c r="E68" s="20" t="s">
        <v>47</v>
      </c>
      <c r="F68" s="20" t="s">
        <v>45</v>
      </c>
      <c r="G68" s="37" t="s">
        <v>167</v>
      </c>
      <c r="H68" s="20" t="s">
        <v>6</v>
      </c>
      <c r="I68" s="21" t="s">
        <v>7</v>
      </c>
      <c r="J68" s="63">
        <v>306365000</v>
      </c>
      <c r="K68" s="22">
        <v>0</v>
      </c>
      <c r="L68" s="63">
        <v>286346541.64999998</v>
      </c>
      <c r="M68" s="22">
        <f t="shared" si="9"/>
        <v>20018458.350000024</v>
      </c>
      <c r="N68" s="22">
        <v>52311094.780000001</v>
      </c>
      <c r="O68" s="40">
        <f t="shared" si="8"/>
        <v>0.17074762058329118</v>
      </c>
      <c r="P68" s="22">
        <v>27311094.780000001</v>
      </c>
      <c r="Q68" s="23">
        <v>26811094.780000001</v>
      </c>
    </row>
    <row r="69" spans="1:17" s="19" customFormat="1" ht="24.75" x14ac:dyDescent="0.25">
      <c r="A69" s="38" t="s">
        <v>4</v>
      </c>
      <c r="B69" s="20" t="s">
        <v>55</v>
      </c>
      <c r="C69" s="20" t="s">
        <v>55</v>
      </c>
      <c r="D69" s="20" t="s">
        <v>55</v>
      </c>
      <c r="E69" s="20" t="s">
        <v>48</v>
      </c>
      <c r="F69" s="20" t="s">
        <v>44</v>
      </c>
      <c r="G69" s="37" t="s">
        <v>168</v>
      </c>
      <c r="H69" s="20" t="s">
        <v>6</v>
      </c>
      <c r="I69" s="21" t="s">
        <v>7</v>
      </c>
      <c r="J69" s="63">
        <v>14000000</v>
      </c>
      <c r="K69" s="22">
        <v>0</v>
      </c>
      <c r="L69" s="63">
        <v>2100000</v>
      </c>
      <c r="M69" s="22">
        <f t="shared" si="9"/>
        <v>11900000</v>
      </c>
      <c r="N69" s="22">
        <v>2100000</v>
      </c>
      <c r="O69" s="40">
        <f t="shared" si="8"/>
        <v>0.15</v>
      </c>
      <c r="P69" s="22">
        <v>2100000</v>
      </c>
      <c r="Q69" s="23">
        <v>2100000</v>
      </c>
    </row>
    <row r="70" spans="1:17" s="19" customFormat="1" ht="16.5" x14ac:dyDescent="0.25">
      <c r="A70" s="38" t="s">
        <v>4</v>
      </c>
      <c r="B70" s="20" t="s">
        <v>55</v>
      </c>
      <c r="C70" s="20" t="s">
        <v>55</v>
      </c>
      <c r="D70" s="20" t="s">
        <v>55</v>
      </c>
      <c r="E70" s="20" t="s">
        <v>48</v>
      </c>
      <c r="F70" s="20" t="s">
        <v>45</v>
      </c>
      <c r="G70" s="37" t="s">
        <v>169</v>
      </c>
      <c r="H70" s="20" t="s">
        <v>6</v>
      </c>
      <c r="I70" s="21" t="s">
        <v>7</v>
      </c>
      <c r="J70" s="63">
        <v>232400200</v>
      </c>
      <c r="K70" s="22">
        <v>0</v>
      </c>
      <c r="L70" s="63">
        <v>220008576</v>
      </c>
      <c r="M70" s="22">
        <f t="shared" si="9"/>
        <v>12391624</v>
      </c>
      <c r="N70" s="22">
        <v>219868576</v>
      </c>
      <c r="O70" s="40">
        <f t="shared" si="8"/>
        <v>0.94607739580258532</v>
      </c>
      <c r="P70" s="22">
        <v>103165888</v>
      </c>
      <c r="Q70" s="23">
        <v>102328088</v>
      </c>
    </row>
    <row r="71" spans="1:17" s="19" customFormat="1" ht="16.5" x14ac:dyDescent="0.25">
      <c r="A71" s="38" t="s">
        <v>4</v>
      </c>
      <c r="B71" s="20" t="s">
        <v>55</v>
      </c>
      <c r="C71" s="20" t="s">
        <v>55</v>
      </c>
      <c r="D71" s="20" t="s">
        <v>55</v>
      </c>
      <c r="E71" s="20" t="s">
        <v>48</v>
      </c>
      <c r="F71" s="20" t="s">
        <v>45</v>
      </c>
      <c r="G71" s="37" t="s">
        <v>169</v>
      </c>
      <c r="H71" s="20" t="s">
        <v>6</v>
      </c>
      <c r="I71" s="21">
        <v>20</v>
      </c>
      <c r="J71" s="63">
        <v>500000</v>
      </c>
      <c r="K71" s="22">
        <v>0</v>
      </c>
      <c r="L71" s="63">
        <v>30000</v>
      </c>
      <c r="M71" s="22">
        <f>+J71-L71-K71</f>
        <v>470000</v>
      </c>
      <c r="N71" s="22">
        <v>30000</v>
      </c>
      <c r="O71" s="40">
        <f t="shared" si="8"/>
        <v>0.06</v>
      </c>
      <c r="P71" s="22">
        <v>30000</v>
      </c>
      <c r="Q71" s="23">
        <v>30000</v>
      </c>
    </row>
    <row r="72" spans="1:17" s="19" customFormat="1" ht="16.5" x14ac:dyDescent="0.25">
      <c r="A72" s="38" t="s">
        <v>4</v>
      </c>
      <c r="B72" s="20" t="s">
        <v>55</v>
      </c>
      <c r="C72" s="20" t="s">
        <v>55</v>
      </c>
      <c r="D72" s="20" t="s">
        <v>55</v>
      </c>
      <c r="E72" s="20" t="s">
        <v>48</v>
      </c>
      <c r="F72" s="20" t="s">
        <v>47</v>
      </c>
      <c r="G72" s="37" t="s">
        <v>170</v>
      </c>
      <c r="H72" s="20" t="s">
        <v>6</v>
      </c>
      <c r="I72" s="21" t="s">
        <v>7</v>
      </c>
      <c r="J72" s="63">
        <v>146970231</v>
      </c>
      <c r="K72" s="22">
        <v>0</v>
      </c>
      <c r="L72" s="63">
        <v>145051970</v>
      </c>
      <c r="M72" s="22">
        <f t="shared" si="9"/>
        <v>1918261</v>
      </c>
      <c r="N72" s="22">
        <v>105051970</v>
      </c>
      <c r="O72" s="40">
        <f t="shared" si="8"/>
        <v>0.71478400275495246</v>
      </c>
      <c r="P72" s="22">
        <v>105051970</v>
      </c>
      <c r="Q72" s="23">
        <v>104927970</v>
      </c>
    </row>
    <row r="73" spans="1:17" s="19" customFormat="1" ht="16.5" x14ac:dyDescent="0.25">
      <c r="A73" s="38" t="s">
        <v>4</v>
      </c>
      <c r="B73" s="20" t="s">
        <v>55</v>
      </c>
      <c r="C73" s="20" t="s">
        <v>55</v>
      </c>
      <c r="D73" s="20" t="s">
        <v>55</v>
      </c>
      <c r="E73" s="20" t="s">
        <v>48</v>
      </c>
      <c r="F73" s="20" t="s">
        <v>50</v>
      </c>
      <c r="G73" s="37" t="s">
        <v>171</v>
      </c>
      <c r="H73" s="20" t="s">
        <v>6</v>
      </c>
      <c r="I73" s="21" t="s">
        <v>7</v>
      </c>
      <c r="J73" s="63">
        <v>172643000</v>
      </c>
      <c r="K73" s="22">
        <v>0</v>
      </c>
      <c r="L73" s="63">
        <v>168902950</v>
      </c>
      <c r="M73" s="22">
        <f t="shared" si="9"/>
        <v>3740050</v>
      </c>
      <c r="N73" s="22">
        <v>168902950</v>
      </c>
      <c r="O73" s="40">
        <f t="shared" si="8"/>
        <v>0.97833650944434469</v>
      </c>
      <c r="P73" s="22">
        <v>94144970</v>
      </c>
      <c r="Q73" s="23">
        <v>94144970</v>
      </c>
    </row>
    <row r="74" spans="1:17" s="19" customFormat="1" ht="24.75" x14ac:dyDescent="0.25">
      <c r="A74" s="38" t="s">
        <v>4</v>
      </c>
      <c r="B74" s="20" t="s">
        <v>55</v>
      </c>
      <c r="C74" s="20" t="s">
        <v>55</v>
      </c>
      <c r="D74" s="20" t="s">
        <v>55</v>
      </c>
      <c r="E74" s="20" t="s">
        <v>48</v>
      </c>
      <c r="F74" s="20" t="s">
        <v>51</v>
      </c>
      <c r="G74" s="37" t="s">
        <v>172</v>
      </c>
      <c r="H74" s="20" t="s">
        <v>6</v>
      </c>
      <c r="I74" s="21" t="s">
        <v>7</v>
      </c>
      <c r="J74" s="63">
        <v>2586586517</v>
      </c>
      <c r="K74" s="22">
        <v>0</v>
      </c>
      <c r="L74" s="63">
        <v>2256281001.6999998</v>
      </c>
      <c r="M74" s="22">
        <f t="shared" si="9"/>
        <v>330305515.30000019</v>
      </c>
      <c r="N74" s="22">
        <v>2256281001.6999998</v>
      </c>
      <c r="O74" s="40">
        <f t="shared" si="8"/>
        <v>0.87230061197291853</v>
      </c>
      <c r="P74" s="22">
        <v>2237076773.6999998</v>
      </c>
      <c r="Q74" s="23">
        <v>2226268962.6999998</v>
      </c>
    </row>
    <row r="75" spans="1:17" s="19" customFormat="1" ht="24.75" x14ac:dyDescent="0.25">
      <c r="A75" s="38" t="s">
        <v>4</v>
      </c>
      <c r="B75" s="20" t="s">
        <v>55</v>
      </c>
      <c r="C75" s="20" t="s">
        <v>55</v>
      </c>
      <c r="D75" s="20" t="s">
        <v>55</v>
      </c>
      <c r="E75" s="20" t="s">
        <v>48</v>
      </c>
      <c r="F75" s="20" t="s">
        <v>51</v>
      </c>
      <c r="G75" s="37" t="s">
        <v>172</v>
      </c>
      <c r="H75" s="20" t="s">
        <v>9</v>
      </c>
      <c r="I75" s="21" t="s">
        <v>10</v>
      </c>
      <c r="J75" s="63">
        <v>331803562</v>
      </c>
      <c r="K75" s="22">
        <v>0</v>
      </c>
      <c r="L75" s="63">
        <v>92811247</v>
      </c>
      <c r="M75" s="22">
        <f t="shared" si="9"/>
        <v>238992315</v>
      </c>
      <c r="N75" s="22">
        <v>92811247</v>
      </c>
      <c r="O75" s="40">
        <f t="shared" si="8"/>
        <v>0.27971745221951533</v>
      </c>
      <c r="P75" s="22">
        <v>92811247</v>
      </c>
      <c r="Q75" s="23">
        <v>92811247</v>
      </c>
    </row>
    <row r="76" spans="1:17" s="19" customFormat="1" ht="24.75" x14ac:dyDescent="0.25">
      <c r="A76" s="38" t="s">
        <v>4</v>
      </c>
      <c r="B76" s="20" t="s">
        <v>55</v>
      </c>
      <c r="C76" s="20" t="s">
        <v>55</v>
      </c>
      <c r="D76" s="20" t="s">
        <v>55</v>
      </c>
      <c r="E76" s="20" t="s">
        <v>48</v>
      </c>
      <c r="F76" s="20" t="s">
        <v>51</v>
      </c>
      <c r="G76" s="37" t="s">
        <v>172</v>
      </c>
      <c r="H76" s="20" t="s">
        <v>9</v>
      </c>
      <c r="I76" s="21" t="s">
        <v>114</v>
      </c>
      <c r="J76" s="63">
        <v>132100000</v>
      </c>
      <c r="K76" s="22">
        <v>0</v>
      </c>
      <c r="L76" s="63">
        <v>132100000</v>
      </c>
      <c r="M76" s="22">
        <f t="shared" si="9"/>
        <v>0</v>
      </c>
      <c r="N76" s="22">
        <v>132100000</v>
      </c>
      <c r="O76" s="40">
        <f t="shared" si="8"/>
        <v>1</v>
      </c>
      <c r="P76" s="22">
        <v>132100000</v>
      </c>
      <c r="Q76" s="23">
        <v>132100000</v>
      </c>
    </row>
    <row r="77" spans="1:17" s="19" customFormat="1" ht="16.5" x14ac:dyDescent="0.25">
      <c r="A77" s="38" t="s">
        <v>4</v>
      </c>
      <c r="B77" s="20" t="s">
        <v>55</v>
      </c>
      <c r="C77" s="20" t="s">
        <v>55</v>
      </c>
      <c r="D77" s="20" t="s">
        <v>55</v>
      </c>
      <c r="E77" s="20" t="s">
        <v>49</v>
      </c>
      <c r="F77" s="20" t="s">
        <v>40</v>
      </c>
      <c r="G77" s="37" t="s">
        <v>173</v>
      </c>
      <c r="H77" s="20" t="s">
        <v>6</v>
      </c>
      <c r="I77" s="21" t="s">
        <v>7</v>
      </c>
      <c r="J77" s="63">
        <v>1939437449</v>
      </c>
      <c r="K77" s="22">
        <v>0</v>
      </c>
      <c r="L77" s="63">
        <v>1877893276</v>
      </c>
      <c r="M77" s="22">
        <f t="shared" si="9"/>
        <v>61544173</v>
      </c>
      <c r="N77" s="22">
        <v>1614857407</v>
      </c>
      <c r="O77" s="40">
        <f t="shared" si="8"/>
        <v>0.83264217045651157</v>
      </c>
      <c r="P77" s="22">
        <v>1221686569</v>
      </c>
      <c r="Q77" s="23">
        <v>1221686569</v>
      </c>
    </row>
    <row r="78" spans="1:17" s="19" customFormat="1" ht="16.5" x14ac:dyDescent="0.25">
      <c r="A78" s="38" t="s">
        <v>4</v>
      </c>
      <c r="B78" s="20" t="s">
        <v>55</v>
      </c>
      <c r="C78" s="20" t="s">
        <v>55</v>
      </c>
      <c r="D78" s="20" t="s">
        <v>55</v>
      </c>
      <c r="E78" s="20" t="s">
        <v>49</v>
      </c>
      <c r="F78" s="20" t="s">
        <v>42</v>
      </c>
      <c r="G78" s="37" t="s">
        <v>174</v>
      </c>
      <c r="H78" s="20" t="s">
        <v>6</v>
      </c>
      <c r="I78" s="21" t="s">
        <v>7</v>
      </c>
      <c r="J78" s="63">
        <v>1024044259.26</v>
      </c>
      <c r="K78" s="22">
        <v>0</v>
      </c>
      <c r="L78" s="63">
        <v>1020966689.26</v>
      </c>
      <c r="M78" s="22">
        <f t="shared" si="9"/>
        <v>3077570</v>
      </c>
      <c r="N78" s="22">
        <v>1020929669.26</v>
      </c>
      <c r="O78" s="40">
        <f t="shared" si="8"/>
        <v>0.99695853966092185</v>
      </c>
      <c r="P78" s="22">
        <v>801691429</v>
      </c>
      <c r="Q78" s="23">
        <v>801691429</v>
      </c>
    </row>
    <row r="79" spans="1:17" s="19" customFormat="1" ht="16.5" x14ac:dyDescent="0.25">
      <c r="A79" s="38" t="s">
        <v>4</v>
      </c>
      <c r="B79" s="20" t="s">
        <v>55</v>
      </c>
      <c r="C79" s="20" t="s">
        <v>55</v>
      </c>
      <c r="D79" s="20" t="s">
        <v>55</v>
      </c>
      <c r="E79" s="20" t="s">
        <v>49</v>
      </c>
      <c r="F79" s="20" t="s">
        <v>44</v>
      </c>
      <c r="G79" s="37" t="s">
        <v>175</v>
      </c>
      <c r="H79" s="20" t="s">
        <v>6</v>
      </c>
      <c r="I79" s="21" t="s">
        <v>7</v>
      </c>
      <c r="J79" s="63">
        <v>0</v>
      </c>
      <c r="K79" s="22">
        <v>0</v>
      </c>
      <c r="L79" s="63">
        <v>0</v>
      </c>
      <c r="M79" s="22">
        <f t="shared" si="9"/>
        <v>0</v>
      </c>
      <c r="N79" s="22">
        <v>0</v>
      </c>
      <c r="O79" s="40">
        <f t="shared" si="8"/>
        <v>0</v>
      </c>
      <c r="P79" s="22">
        <v>0</v>
      </c>
      <c r="Q79" s="23">
        <v>0</v>
      </c>
    </row>
    <row r="80" spans="1:17" s="19" customFormat="1" ht="16.5" x14ac:dyDescent="0.25">
      <c r="A80" s="38" t="s">
        <v>4</v>
      </c>
      <c r="B80" s="20" t="s">
        <v>55</v>
      </c>
      <c r="C80" s="20" t="s">
        <v>55</v>
      </c>
      <c r="D80" s="20" t="s">
        <v>55</v>
      </c>
      <c r="E80" s="20" t="s">
        <v>50</v>
      </c>
      <c r="F80" s="20" t="s">
        <v>42</v>
      </c>
      <c r="G80" s="37" t="s">
        <v>176</v>
      </c>
      <c r="H80" s="20" t="s">
        <v>6</v>
      </c>
      <c r="I80" s="21" t="s">
        <v>7</v>
      </c>
      <c r="J80" s="63">
        <v>2870000</v>
      </c>
      <c r="K80" s="22">
        <v>0</v>
      </c>
      <c r="L80" s="63">
        <v>925420</v>
      </c>
      <c r="M80" s="22">
        <f t="shared" si="9"/>
        <v>1944580</v>
      </c>
      <c r="N80" s="22">
        <v>925420</v>
      </c>
      <c r="O80" s="40">
        <f t="shared" si="8"/>
        <v>0.3224459930313589</v>
      </c>
      <c r="P80" s="22">
        <v>925420</v>
      </c>
      <c r="Q80" s="23">
        <v>902720</v>
      </c>
    </row>
    <row r="81" spans="1:19" s="19" customFormat="1" ht="24.75" x14ac:dyDescent="0.25">
      <c r="A81" s="38" t="s">
        <v>4</v>
      </c>
      <c r="B81" s="20" t="s">
        <v>55</v>
      </c>
      <c r="C81" s="20" t="s">
        <v>55</v>
      </c>
      <c r="D81" s="20" t="s">
        <v>55</v>
      </c>
      <c r="E81" s="20" t="s">
        <v>50</v>
      </c>
      <c r="F81" s="20" t="s">
        <v>44</v>
      </c>
      <c r="G81" s="37" t="s">
        <v>177</v>
      </c>
      <c r="H81" s="20" t="s">
        <v>6</v>
      </c>
      <c r="I81" s="21" t="s">
        <v>7</v>
      </c>
      <c r="J81" s="63">
        <v>41256000</v>
      </c>
      <c r="K81" s="22">
        <v>0</v>
      </c>
      <c r="L81" s="63">
        <v>28747400</v>
      </c>
      <c r="M81" s="22">
        <f t="shared" si="9"/>
        <v>12508600</v>
      </c>
      <c r="N81" s="22">
        <v>28747400</v>
      </c>
      <c r="O81" s="40">
        <f t="shared" si="8"/>
        <v>0.69680531316656968</v>
      </c>
      <c r="P81" s="22">
        <v>7086200</v>
      </c>
      <c r="Q81" s="23">
        <v>7086200</v>
      </c>
    </row>
    <row r="82" spans="1:19" s="19" customFormat="1" ht="33" x14ac:dyDescent="0.25">
      <c r="A82" s="38" t="s">
        <v>4</v>
      </c>
      <c r="B82" s="20" t="s">
        <v>55</v>
      </c>
      <c r="C82" s="20" t="s">
        <v>55</v>
      </c>
      <c r="D82" s="20" t="s">
        <v>55</v>
      </c>
      <c r="E82" s="20" t="s">
        <v>50</v>
      </c>
      <c r="F82" s="20" t="s">
        <v>45</v>
      </c>
      <c r="G82" s="37" t="s">
        <v>178</v>
      </c>
      <c r="H82" s="20" t="s">
        <v>6</v>
      </c>
      <c r="I82" s="21" t="s">
        <v>7</v>
      </c>
      <c r="J82" s="63">
        <v>450312401</v>
      </c>
      <c r="K82" s="22">
        <v>0</v>
      </c>
      <c r="L82" s="63">
        <v>353564164.77999997</v>
      </c>
      <c r="M82" s="22">
        <f t="shared" si="9"/>
        <v>96748236.220000029</v>
      </c>
      <c r="N82" s="22">
        <v>353564164.77999997</v>
      </c>
      <c r="O82" s="40">
        <f t="shared" si="8"/>
        <v>0.78515307150068903</v>
      </c>
      <c r="P82" s="22">
        <v>353377738.77999997</v>
      </c>
      <c r="Q82" s="23">
        <v>348656634.77999997</v>
      </c>
    </row>
    <row r="83" spans="1:19" s="19" customFormat="1" ht="16.5" x14ac:dyDescent="0.25">
      <c r="A83" s="38" t="s">
        <v>4</v>
      </c>
      <c r="B83" s="20" t="s">
        <v>55</v>
      </c>
      <c r="C83" s="20" t="s">
        <v>55</v>
      </c>
      <c r="D83" s="20" t="s">
        <v>55</v>
      </c>
      <c r="E83" s="20" t="s">
        <v>50</v>
      </c>
      <c r="F83" s="20" t="s">
        <v>47</v>
      </c>
      <c r="G83" s="37" t="s">
        <v>179</v>
      </c>
      <c r="H83" s="20" t="s">
        <v>6</v>
      </c>
      <c r="I83" s="21" t="s">
        <v>7</v>
      </c>
      <c r="J83" s="63">
        <v>10027788296.5</v>
      </c>
      <c r="K83" s="22">
        <v>0</v>
      </c>
      <c r="L83" s="63">
        <v>10020773125.870001</v>
      </c>
      <c r="M83" s="22">
        <f t="shared" si="9"/>
        <v>7015170.6299991608</v>
      </c>
      <c r="N83" s="22">
        <v>10020773125.870001</v>
      </c>
      <c r="O83" s="40">
        <f t="shared" si="8"/>
        <v>0.99930042693138554</v>
      </c>
      <c r="P83" s="22">
        <v>7485795031.0200005</v>
      </c>
      <c r="Q83" s="23">
        <v>7485795031.0200005</v>
      </c>
    </row>
    <row r="84" spans="1:19" s="19" customFormat="1" ht="33" x14ac:dyDescent="0.25">
      <c r="A84" s="38" t="s">
        <v>4</v>
      </c>
      <c r="B84" s="20" t="s">
        <v>55</v>
      </c>
      <c r="C84" s="20" t="s">
        <v>55</v>
      </c>
      <c r="D84" s="20" t="s">
        <v>55</v>
      </c>
      <c r="E84" s="20" t="s">
        <v>50</v>
      </c>
      <c r="F84" s="20" t="s">
        <v>49</v>
      </c>
      <c r="G84" s="37" t="s">
        <v>180</v>
      </c>
      <c r="H84" s="20" t="s">
        <v>6</v>
      </c>
      <c r="I84" s="21" t="s">
        <v>7</v>
      </c>
      <c r="J84" s="63">
        <v>233811212.5</v>
      </c>
      <c r="K84" s="22">
        <v>0</v>
      </c>
      <c r="L84" s="63">
        <v>132087421.8</v>
      </c>
      <c r="M84" s="22">
        <f t="shared" si="9"/>
        <v>101723790.7</v>
      </c>
      <c r="N84" s="22">
        <v>106856226.8</v>
      </c>
      <c r="O84" s="40">
        <f t="shared" si="8"/>
        <v>0.45701925779115488</v>
      </c>
      <c r="P84" s="22">
        <v>36867039.799999997</v>
      </c>
      <c r="Q84" s="23">
        <v>36867039.799999997</v>
      </c>
    </row>
    <row r="85" spans="1:19" s="19" customFormat="1" ht="24.75" x14ac:dyDescent="0.25">
      <c r="A85" s="38" t="s">
        <v>4</v>
      </c>
      <c r="B85" s="20" t="s">
        <v>55</v>
      </c>
      <c r="C85" s="20" t="s">
        <v>55</v>
      </c>
      <c r="D85" s="20" t="s">
        <v>55</v>
      </c>
      <c r="E85" s="20" t="s">
        <v>50</v>
      </c>
      <c r="F85" s="88" t="s">
        <v>50</v>
      </c>
      <c r="G85" s="37" t="s">
        <v>188</v>
      </c>
      <c r="H85" s="20" t="s">
        <v>6</v>
      </c>
      <c r="I85" s="21" t="s">
        <v>7</v>
      </c>
      <c r="J85" s="63">
        <v>300000</v>
      </c>
      <c r="K85" s="22">
        <v>0</v>
      </c>
      <c r="L85" s="63">
        <v>190000</v>
      </c>
      <c r="M85" s="22">
        <f t="shared" ref="M85" si="14">+J85-L85-K85</f>
        <v>110000</v>
      </c>
      <c r="N85" s="22">
        <v>190000</v>
      </c>
      <c r="O85" s="40">
        <f t="shared" si="8"/>
        <v>0.6333333333333333</v>
      </c>
      <c r="P85" s="22">
        <v>190000</v>
      </c>
      <c r="Q85" s="23">
        <v>190000</v>
      </c>
    </row>
    <row r="86" spans="1:19" s="19" customFormat="1" ht="41.25" x14ac:dyDescent="0.25">
      <c r="A86" s="38" t="s">
        <v>4</v>
      </c>
      <c r="B86" s="20" t="s">
        <v>55</v>
      </c>
      <c r="C86" s="20" t="s">
        <v>55</v>
      </c>
      <c r="D86" s="20" t="s">
        <v>55</v>
      </c>
      <c r="E86" s="20" t="s">
        <v>50</v>
      </c>
      <c r="F86" s="20" t="s">
        <v>51</v>
      </c>
      <c r="G86" s="37" t="s">
        <v>181</v>
      </c>
      <c r="H86" s="20" t="s">
        <v>6</v>
      </c>
      <c r="I86" s="21" t="s">
        <v>7</v>
      </c>
      <c r="J86" s="63">
        <v>1130000</v>
      </c>
      <c r="K86" s="22">
        <v>0</v>
      </c>
      <c r="L86" s="63">
        <v>300000</v>
      </c>
      <c r="M86" s="22">
        <f t="shared" si="9"/>
        <v>830000</v>
      </c>
      <c r="N86" s="22">
        <v>300000</v>
      </c>
      <c r="O86" s="40">
        <f t="shared" si="8"/>
        <v>0.26548672566371684</v>
      </c>
      <c r="P86" s="22">
        <v>300000</v>
      </c>
      <c r="Q86" s="23">
        <v>300000</v>
      </c>
    </row>
    <row r="87" spans="1:19" s="19" customFormat="1" ht="24.75" x14ac:dyDescent="0.25">
      <c r="A87" s="38" t="s">
        <v>4</v>
      </c>
      <c r="B87" s="20" t="s">
        <v>55</v>
      </c>
      <c r="C87" s="20" t="s">
        <v>55</v>
      </c>
      <c r="D87" s="20" t="s">
        <v>55</v>
      </c>
      <c r="E87" s="20" t="s">
        <v>51</v>
      </c>
      <c r="F87" s="20" t="s">
        <v>44</v>
      </c>
      <c r="G87" s="37" t="s">
        <v>182</v>
      </c>
      <c r="H87" s="20" t="s">
        <v>6</v>
      </c>
      <c r="I87" s="21" t="s">
        <v>7</v>
      </c>
      <c r="J87" s="63">
        <v>51500000</v>
      </c>
      <c r="K87" s="22">
        <v>0</v>
      </c>
      <c r="L87" s="63">
        <v>16844000</v>
      </c>
      <c r="M87" s="22">
        <f t="shared" si="9"/>
        <v>34656000</v>
      </c>
      <c r="N87" s="22">
        <v>15844000</v>
      </c>
      <c r="O87" s="40">
        <f t="shared" si="8"/>
        <v>0.30765048543689322</v>
      </c>
      <c r="P87" s="22">
        <v>0</v>
      </c>
      <c r="Q87" s="23">
        <v>0</v>
      </c>
    </row>
    <row r="88" spans="1:19" s="19" customFormat="1" ht="41.25" x14ac:dyDescent="0.25">
      <c r="A88" s="38" t="s">
        <v>4</v>
      </c>
      <c r="B88" s="20" t="s">
        <v>55</v>
      </c>
      <c r="C88" s="20" t="s">
        <v>55</v>
      </c>
      <c r="D88" s="20" t="s">
        <v>55</v>
      </c>
      <c r="E88" s="20" t="s">
        <v>51</v>
      </c>
      <c r="F88" s="20" t="s">
        <v>45</v>
      </c>
      <c r="G88" s="37" t="s">
        <v>183</v>
      </c>
      <c r="H88" s="20" t="s">
        <v>6</v>
      </c>
      <c r="I88" s="21" t="s">
        <v>7</v>
      </c>
      <c r="J88" s="63">
        <v>546322488</v>
      </c>
      <c r="K88" s="22">
        <v>0</v>
      </c>
      <c r="L88" s="63">
        <v>405150386.66000003</v>
      </c>
      <c r="M88" s="22">
        <f t="shared" si="9"/>
        <v>141172101.33999997</v>
      </c>
      <c r="N88" s="22">
        <v>402750386.66000003</v>
      </c>
      <c r="O88" s="40">
        <f t="shared" si="8"/>
        <v>0.73720265137612284</v>
      </c>
      <c r="P88" s="22">
        <v>314402983.99000001</v>
      </c>
      <c r="Q88" s="23">
        <v>312364476.99000001</v>
      </c>
    </row>
    <row r="89" spans="1:19" s="19" customFormat="1" ht="16.5" x14ac:dyDescent="0.25">
      <c r="A89" s="38" t="s">
        <v>4</v>
      </c>
      <c r="B89" s="20" t="s">
        <v>55</v>
      </c>
      <c r="C89" s="20" t="s">
        <v>55</v>
      </c>
      <c r="D89" s="20" t="s">
        <v>55</v>
      </c>
      <c r="E89" s="20" t="s">
        <v>51</v>
      </c>
      <c r="F89" s="88" t="s">
        <v>48</v>
      </c>
      <c r="G89" s="37" t="s">
        <v>184</v>
      </c>
      <c r="H89" s="20" t="s">
        <v>6</v>
      </c>
      <c r="I89" s="21" t="s">
        <v>7</v>
      </c>
      <c r="J89" s="63">
        <v>289049980</v>
      </c>
      <c r="K89" s="22">
        <v>0</v>
      </c>
      <c r="L89" s="63">
        <v>275290554</v>
      </c>
      <c r="M89" s="22">
        <f t="shared" si="9"/>
        <v>13759426</v>
      </c>
      <c r="N89" s="22">
        <v>268455919</v>
      </c>
      <c r="O89" s="40">
        <f t="shared" si="8"/>
        <v>0.92875259496644835</v>
      </c>
      <c r="P89" s="22">
        <v>3726160</v>
      </c>
      <c r="Q89" s="23">
        <v>3726160</v>
      </c>
    </row>
    <row r="90" spans="1:19" s="19" customFormat="1" ht="16.5" x14ac:dyDescent="0.25">
      <c r="A90" s="38" t="s">
        <v>4</v>
      </c>
      <c r="B90" s="20" t="s">
        <v>55</v>
      </c>
      <c r="C90" s="20" t="s">
        <v>55</v>
      </c>
      <c r="D90" s="20" t="s">
        <v>55</v>
      </c>
      <c r="E90" s="20" t="s">
        <v>51</v>
      </c>
      <c r="F90" s="88" t="s">
        <v>48</v>
      </c>
      <c r="G90" s="37" t="s">
        <v>184</v>
      </c>
      <c r="H90" s="20" t="s">
        <v>6</v>
      </c>
      <c r="I90" s="21">
        <v>20</v>
      </c>
      <c r="J90" s="63">
        <v>119196438</v>
      </c>
      <c r="K90" s="22">
        <v>0</v>
      </c>
      <c r="L90" s="63">
        <v>119196438</v>
      </c>
      <c r="M90" s="22">
        <f t="shared" ref="M90" si="15">+J90-L90-K90</f>
        <v>0</v>
      </c>
      <c r="N90" s="22">
        <v>119196438</v>
      </c>
      <c r="O90" s="40">
        <f t="shared" ref="O90" si="16">IF(N90&gt;1,N90/(J90-K90),0)</f>
        <v>1</v>
      </c>
      <c r="P90" s="22">
        <v>0</v>
      </c>
      <c r="Q90" s="23">
        <v>0</v>
      </c>
    </row>
    <row r="91" spans="1:19" s="19" customFormat="1" ht="16.5" x14ac:dyDescent="0.25">
      <c r="A91" s="38" t="s">
        <v>4</v>
      </c>
      <c r="B91" s="20" t="s">
        <v>55</v>
      </c>
      <c r="C91" s="20" t="s">
        <v>55</v>
      </c>
      <c r="D91" s="20" t="s">
        <v>55</v>
      </c>
      <c r="E91" s="20" t="s">
        <v>51</v>
      </c>
      <c r="F91" s="88" t="s">
        <v>49</v>
      </c>
      <c r="G91" s="37" t="s">
        <v>185</v>
      </c>
      <c r="H91" s="20" t="s">
        <v>6</v>
      </c>
      <c r="I91" s="21" t="s">
        <v>7</v>
      </c>
      <c r="J91" s="63">
        <v>6774050</v>
      </c>
      <c r="K91" s="22">
        <v>0</v>
      </c>
      <c r="L91" s="63">
        <v>6268050</v>
      </c>
      <c r="M91" s="22">
        <f t="shared" si="9"/>
        <v>506000</v>
      </c>
      <c r="N91" s="22">
        <v>6268050</v>
      </c>
      <c r="O91" s="40">
        <f t="shared" si="8"/>
        <v>0.92530317904355597</v>
      </c>
      <c r="P91" s="22">
        <v>4682400.4000000004</v>
      </c>
      <c r="Q91" s="23">
        <v>4682400.4000000004</v>
      </c>
    </row>
    <row r="92" spans="1:19" s="19" customFormat="1" ht="16.5" x14ac:dyDescent="0.25">
      <c r="A92" s="38" t="s">
        <v>4</v>
      </c>
      <c r="B92" s="20" t="s">
        <v>55</v>
      </c>
      <c r="C92" s="20" t="s">
        <v>55</v>
      </c>
      <c r="D92" s="20" t="s">
        <v>55</v>
      </c>
      <c r="E92" s="20" t="s">
        <v>52</v>
      </c>
      <c r="F92" s="20"/>
      <c r="G92" s="37" t="s">
        <v>82</v>
      </c>
      <c r="H92" s="20" t="s">
        <v>6</v>
      </c>
      <c r="I92" s="21" t="s">
        <v>7</v>
      </c>
      <c r="J92" s="63">
        <v>508000322.05000001</v>
      </c>
      <c r="K92" s="22">
        <v>0</v>
      </c>
      <c r="L92" s="63">
        <v>408006915</v>
      </c>
      <c r="M92" s="22">
        <f t="shared" si="9"/>
        <v>99993407.050000012</v>
      </c>
      <c r="N92" s="22">
        <v>407241258</v>
      </c>
      <c r="O92" s="40">
        <f t="shared" si="8"/>
        <v>0.80165551147016245</v>
      </c>
      <c r="P92" s="22">
        <v>407072036</v>
      </c>
      <c r="Q92" s="23">
        <v>401568779</v>
      </c>
    </row>
    <row r="93" spans="1:19" s="19" customFormat="1" ht="16.5" x14ac:dyDescent="0.25">
      <c r="A93" s="38" t="s">
        <v>4</v>
      </c>
      <c r="B93" s="20" t="s">
        <v>55</v>
      </c>
      <c r="C93" s="20" t="s">
        <v>55</v>
      </c>
      <c r="D93" s="20" t="s">
        <v>55</v>
      </c>
      <c r="E93" s="20" t="s">
        <v>52</v>
      </c>
      <c r="F93" s="20"/>
      <c r="G93" s="37" t="s">
        <v>82</v>
      </c>
      <c r="H93" s="20" t="s">
        <v>6</v>
      </c>
      <c r="I93" s="21">
        <v>20</v>
      </c>
      <c r="J93" s="63">
        <v>1000000</v>
      </c>
      <c r="K93" s="22">
        <v>0</v>
      </c>
      <c r="L93" s="63">
        <v>384494</v>
      </c>
      <c r="M93" s="22">
        <f t="shared" ref="M93" si="17">+J93-L93-K93</f>
        <v>615506</v>
      </c>
      <c r="N93" s="22">
        <v>384494</v>
      </c>
      <c r="O93" s="40">
        <f t="shared" ref="O93" si="18">IF(N93&gt;1,N93/(J93-K93),0)</f>
        <v>0.384494</v>
      </c>
      <c r="P93" s="22">
        <v>384494</v>
      </c>
      <c r="Q93" s="23">
        <v>384494</v>
      </c>
    </row>
    <row r="94" spans="1:19" ht="16.5" customHeight="1" x14ac:dyDescent="0.25">
      <c r="A94" s="14" t="s">
        <v>4</v>
      </c>
      <c r="B94" s="4" t="s">
        <v>55</v>
      </c>
      <c r="C94" s="4"/>
      <c r="D94" s="4"/>
      <c r="E94" s="4"/>
      <c r="F94" s="4"/>
      <c r="G94" s="4" t="s">
        <v>87</v>
      </c>
      <c r="H94" s="4" t="s">
        <v>6</v>
      </c>
      <c r="I94" s="4" t="s">
        <v>7</v>
      </c>
      <c r="J94" s="86">
        <f>J37+J42</f>
        <v>23582600000</v>
      </c>
      <c r="K94" s="6">
        <f>K37+K42</f>
        <v>0</v>
      </c>
      <c r="L94" s="6">
        <f>L37+L42</f>
        <v>20286658635.849998</v>
      </c>
      <c r="M94" s="6">
        <f>M37+M42</f>
        <v>3295941364.1499996</v>
      </c>
      <c r="N94" s="6">
        <f>N37+N42</f>
        <v>17840753150.68</v>
      </c>
      <c r="O94" s="42">
        <f>IF(N94&gt;1,N94/(J94-K94),0)</f>
        <v>0.75652189116891266</v>
      </c>
      <c r="P94" s="6">
        <f>P37+P42</f>
        <v>13555199341.73</v>
      </c>
      <c r="Q94" s="15">
        <f>Q37+Q42</f>
        <v>13517998325.369999</v>
      </c>
      <c r="R94" s="49"/>
    </row>
    <row r="95" spans="1:19" ht="16.5" customHeight="1" x14ac:dyDescent="0.25">
      <c r="A95" s="14" t="s">
        <v>4</v>
      </c>
      <c r="B95" s="4" t="s">
        <v>55</v>
      </c>
      <c r="C95" s="4"/>
      <c r="D95" s="4"/>
      <c r="E95" s="4"/>
      <c r="F95" s="4"/>
      <c r="G95" s="4" t="s">
        <v>87</v>
      </c>
      <c r="H95" s="4" t="s">
        <v>9</v>
      </c>
      <c r="I95" s="4">
        <v>20</v>
      </c>
      <c r="J95" s="6">
        <f t="shared" ref="J95:N96" si="19">J43</f>
        <v>672500000</v>
      </c>
      <c r="K95" s="6">
        <f t="shared" si="19"/>
        <v>0</v>
      </c>
      <c r="L95" s="6">
        <f t="shared" si="19"/>
        <v>432422179</v>
      </c>
      <c r="M95" s="6">
        <f t="shared" si="19"/>
        <v>240077821</v>
      </c>
      <c r="N95" s="6">
        <f t="shared" si="19"/>
        <v>232422179</v>
      </c>
      <c r="O95" s="42">
        <f>IF(N95&gt;1,N95/(J95-K95),0)</f>
        <v>0.34560918810408919</v>
      </c>
      <c r="P95" s="6">
        <f>P43</f>
        <v>93225741</v>
      </c>
      <c r="Q95" s="15">
        <f>Q43</f>
        <v>93225741</v>
      </c>
      <c r="R95" s="49"/>
    </row>
    <row r="96" spans="1:19" ht="16.5" customHeight="1" x14ac:dyDescent="0.25">
      <c r="A96" s="14" t="s">
        <v>4</v>
      </c>
      <c r="B96" s="4" t="s">
        <v>55</v>
      </c>
      <c r="C96" s="4"/>
      <c r="D96" s="4"/>
      <c r="E96" s="4"/>
      <c r="F96" s="4"/>
      <c r="G96" s="4" t="s">
        <v>87</v>
      </c>
      <c r="H96" s="4" t="s">
        <v>9</v>
      </c>
      <c r="I96" s="4">
        <v>21</v>
      </c>
      <c r="J96" s="6">
        <f t="shared" si="19"/>
        <v>132100000</v>
      </c>
      <c r="K96" s="6">
        <f t="shared" si="19"/>
        <v>0</v>
      </c>
      <c r="L96" s="6">
        <f t="shared" si="19"/>
        <v>132100000</v>
      </c>
      <c r="M96" s="6">
        <f t="shared" si="19"/>
        <v>0</v>
      </c>
      <c r="N96" s="6">
        <f t="shared" si="19"/>
        <v>132100000</v>
      </c>
      <c r="O96" s="42">
        <f>IF(N96&gt;1,N96/(J96-K96),0)</f>
        <v>1</v>
      </c>
      <c r="P96" s="6">
        <f>P44</f>
        <v>132100000</v>
      </c>
      <c r="Q96" s="15">
        <f>Q44</f>
        <v>132100000</v>
      </c>
      <c r="S96" s="49"/>
    </row>
    <row r="97" spans="1:17" ht="15.75" customHeight="1" thickBot="1" x14ac:dyDescent="0.3">
      <c r="A97" s="103" t="s">
        <v>90</v>
      </c>
      <c r="B97" s="104"/>
      <c r="C97" s="104"/>
      <c r="D97" s="104"/>
      <c r="E97" s="104"/>
      <c r="F97" s="104"/>
      <c r="G97" s="104"/>
      <c r="H97" s="104"/>
      <c r="I97" s="105"/>
      <c r="J97" s="7">
        <f>SUM(J94:J96)</f>
        <v>24387200000</v>
      </c>
      <c r="K97" s="7">
        <f t="shared" ref="K97:N97" si="20">SUM(K94:K96)</f>
        <v>0</v>
      </c>
      <c r="L97" s="7">
        <f t="shared" si="20"/>
        <v>20851180814.849998</v>
      </c>
      <c r="M97" s="7">
        <f t="shared" si="20"/>
        <v>3536019185.1499996</v>
      </c>
      <c r="N97" s="7">
        <f t="shared" si="20"/>
        <v>18205275329.68</v>
      </c>
      <c r="O97" s="42">
        <f>IF(N97&gt;1,N97/(J97-K97),0)</f>
        <v>0.74650945289660153</v>
      </c>
      <c r="P97" s="7">
        <f t="shared" ref="P97:Q97" si="21">SUM(P94:P96)</f>
        <v>13780525082.73</v>
      </c>
      <c r="Q97" s="16">
        <f t="shared" si="21"/>
        <v>13743324066.369999</v>
      </c>
    </row>
    <row r="98" spans="1:17" ht="15.75" customHeight="1" thickBot="1" x14ac:dyDescent="0.3">
      <c r="A98" s="97" t="s">
        <v>99</v>
      </c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9"/>
    </row>
    <row r="99" spans="1:17" s="66" customFormat="1" ht="24.75" customHeight="1" x14ac:dyDescent="0.25">
      <c r="A99" s="24" t="s">
        <v>4</v>
      </c>
      <c r="B99" s="25" t="s">
        <v>56</v>
      </c>
      <c r="C99" s="25" t="s">
        <v>56</v>
      </c>
      <c r="D99" s="25"/>
      <c r="E99" s="25"/>
      <c r="F99" s="25"/>
      <c r="G99" s="26" t="s">
        <v>139</v>
      </c>
      <c r="H99" s="25" t="s">
        <v>6</v>
      </c>
      <c r="I99" s="27">
        <v>10</v>
      </c>
      <c r="J99" s="28">
        <f>J100</f>
        <v>16400000000</v>
      </c>
      <c r="K99" s="28">
        <f t="shared" ref="K99:L99" si="22">K100</f>
        <v>12888000000</v>
      </c>
      <c r="L99" s="28">
        <f t="shared" si="22"/>
        <v>3512000000</v>
      </c>
      <c r="M99" s="28">
        <f>M100</f>
        <v>0</v>
      </c>
      <c r="N99" s="28">
        <f>N100</f>
        <v>0</v>
      </c>
      <c r="O99" s="41">
        <f t="shared" ref="O99:O106" si="23">IF(N99&gt;1,N99/(J99-K99),0)</f>
        <v>0</v>
      </c>
      <c r="P99" s="28">
        <f t="shared" ref="P99" si="24">P100</f>
        <v>0</v>
      </c>
      <c r="Q99" s="36">
        <f t="shared" ref="Q99" si="25">Q100</f>
        <v>0</v>
      </c>
    </row>
    <row r="100" spans="1:17" s="66" customFormat="1" ht="24.75" customHeight="1" x14ac:dyDescent="0.25">
      <c r="A100" s="24" t="s">
        <v>4</v>
      </c>
      <c r="B100" s="25" t="s">
        <v>56</v>
      </c>
      <c r="C100" s="25" t="s">
        <v>56</v>
      </c>
      <c r="D100" s="25" t="s">
        <v>39</v>
      </c>
      <c r="E100" s="25"/>
      <c r="F100" s="25"/>
      <c r="G100" s="26" t="s">
        <v>101</v>
      </c>
      <c r="H100" s="25" t="s">
        <v>6</v>
      </c>
      <c r="I100" s="27">
        <v>10</v>
      </c>
      <c r="J100" s="28">
        <f>J101</f>
        <v>16400000000</v>
      </c>
      <c r="K100" s="28">
        <f>K101</f>
        <v>12888000000</v>
      </c>
      <c r="L100" s="28">
        <f>L101</f>
        <v>3512000000</v>
      </c>
      <c r="M100" s="28">
        <f>M101</f>
        <v>0</v>
      </c>
      <c r="N100" s="28">
        <f>N101</f>
        <v>0</v>
      </c>
      <c r="O100" s="41">
        <f t="shared" si="23"/>
        <v>0</v>
      </c>
      <c r="P100" s="28">
        <f>P101</f>
        <v>0</v>
      </c>
      <c r="Q100" s="36">
        <f>Q101</f>
        <v>0</v>
      </c>
    </row>
    <row r="101" spans="1:17" s="66" customFormat="1" ht="24.75" customHeight="1" x14ac:dyDescent="0.25">
      <c r="A101" s="38" t="s">
        <v>4</v>
      </c>
      <c r="B101" s="20" t="s">
        <v>56</v>
      </c>
      <c r="C101" s="20" t="s">
        <v>56</v>
      </c>
      <c r="D101" s="88" t="s">
        <v>39</v>
      </c>
      <c r="E101" s="20">
        <v>999</v>
      </c>
      <c r="F101" s="20"/>
      <c r="G101" s="37" t="s">
        <v>91</v>
      </c>
      <c r="H101" s="20" t="s">
        <v>6</v>
      </c>
      <c r="I101" s="21">
        <v>10</v>
      </c>
      <c r="J101" s="22">
        <v>16400000000</v>
      </c>
      <c r="K101" s="22">
        <v>12888000000</v>
      </c>
      <c r="L101" s="22">
        <v>3512000000</v>
      </c>
      <c r="M101" s="22">
        <f>J101-L101-K101</f>
        <v>0</v>
      </c>
      <c r="N101" s="22">
        <v>0</v>
      </c>
      <c r="O101" s="40">
        <f t="shared" si="23"/>
        <v>0</v>
      </c>
      <c r="P101" s="22">
        <v>0</v>
      </c>
      <c r="Q101" s="23">
        <v>0</v>
      </c>
    </row>
    <row r="102" spans="1:17" s="66" customFormat="1" ht="24.75" customHeight="1" x14ac:dyDescent="0.25">
      <c r="A102" s="24" t="s">
        <v>4</v>
      </c>
      <c r="B102" s="25" t="s">
        <v>56</v>
      </c>
      <c r="C102" s="25" t="s">
        <v>79</v>
      </c>
      <c r="D102" s="25"/>
      <c r="E102" s="25"/>
      <c r="F102" s="25"/>
      <c r="G102" s="26" t="s">
        <v>98</v>
      </c>
      <c r="H102" s="25" t="s">
        <v>6</v>
      </c>
      <c r="I102" s="27">
        <v>10</v>
      </c>
      <c r="J102" s="28">
        <f>J104</f>
        <v>1126900000</v>
      </c>
      <c r="K102" s="28">
        <f>K104</f>
        <v>0</v>
      </c>
      <c r="L102" s="28">
        <f>L104</f>
        <v>798544040</v>
      </c>
      <c r="M102" s="39">
        <f>M104</f>
        <v>328355960</v>
      </c>
      <c r="N102" s="28">
        <f>N104</f>
        <v>798544040</v>
      </c>
      <c r="O102" s="70">
        <f t="shared" si="23"/>
        <v>0.70862014375721005</v>
      </c>
      <c r="P102" s="28">
        <f>P104</f>
        <v>647027124</v>
      </c>
      <c r="Q102" s="36">
        <f>Q104</f>
        <v>646740826</v>
      </c>
    </row>
    <row r="103" spans="1:17" s="66" customFormat="1" ht="24.75" customHeight="1" x14ac:dyDescent="0.25">
      <c r="A103" s="24" t="s">
        <v>4</v>
      </c>
      <c r="B103" s="25" t="s">
        <v>56</v>
      </c>
      <c r="C103" s="25" t="s">
        <v>79</v>
      </c>
      <c r="D103" s="25" t="s">
        <v>55</v>
      </c>
      <c r="E103" s="25"/>
      <c r="F103" s="25"/>
      <c r="G103" s="26" t="s">
        <v>140</v>
      </c>
      <c r="H103" s="25" t="s">
        <v>6</v>
      </c>
      <c r="I103" s="27">
        <v>10</v>
      </c>
      <c r="J103" s="39">
        <f>J104</f>
        <v>1126900000</v>
      </c>
      <c r="K103" s="39"/>
      <c r="L103" s="39">
        <f>L104</f>
        <v>798544040</v>
      </c>
      <c r="M103" s="28">
        <f>M104</f>
        <v>328355960</v>
      </c>
      <c r="N103" s="28">
        <f>N104</f>
        <v>798544040</v>
      </c>
      <c r="O103" s="70">
        <f t="shared" si="23"/>
        <v>0.70862014375721005</v>
      </c>
      <c r="P103" s="28">
        <f>P104</f>
        <v>647027124</v>
      </c>
      <c r="Q103" s="36">
        <f>Q104</f>
        <v>646740826</v>
      </c>
    </row>
    <row r="104" spans="1:17" s="19" customFormat="1" ht="16.5" customHeight="1" x14ac:dyDescent="0.25">
      <c r="A104" s="24" t="s">
        <v>4</v>
      </c>
      <c r="B104" s="25" t="s">
        <v>56</v>
      </c>
      <c r="C104" s="25" t="s">
        <v>79</v>
      </c>
      <c r="D104" s="25" t="s">
        <v>55</v>
      </c>
      <c r="E104" s="25" t="s">
        <v>80</v>
      </c>
      <c r="F104" s="25"/>
      <c r="G104" s="26" t="s">
        <v>92</v>
      </c>
      <c r="H104" s="25" t="s">
        <v>6</v>
      </c>
      <c r="I104" s="27">
        <v>10</v>
      </c>
      <c r="J104" s="39">
        <f>J105+J106</f>
        <v>1126900000</v>
      </c>
      <c r="K104" s="39">
        <f>K105+K106</f>
        <v>0</v>
      </c>
      <c r="L104" s="39">
        <f>L105+L106</f>
        <v>798544040</v>
      </c>
      <c r="M104" s="28">
        <f>M105+M106</f>
        <v>328355960</v>
      </c>
      <c r="N104" s="39">
        <f t="shared" ref="N104:Q104" si="26">N105+N106</f>
        <v>798544040</v>
      </c>
      <c r="O104" s="41">
        <f t="shared" si="23"/>
        <v>0.70862014375721005</v>
      </c>
      <c r="P104" s="28">
        <f t="shared" si="26"/>
        <v>647027124</v>
      </c>
      <c r="Q104" s="36">
        <f t="shared" si="26"/>
        <v>646740826</v>
      </c>
    </row>
    <row r="105" spans="1:17" s="19" customFormat="1" ht="16.5" customHeight="1" x14ac:dyDescent="0.25">
      <c r="A105" s="38" t="s">
        <v>4</v>
      </c>
      <c r="B105" s="20" t="s">
        <v>56</v>
      </c>
      <c r="C105" s="20" t="s">
        <v>79</v>
      </c>
      <c r="D105" s="20" t="s">
        <v>55</v>
      </c>
      <c r="E105" s="20" t="s">
        <v>80</v>
      </c>
      <c r="F105" s="20" t="s">
        <v>40</v>
      </c>
      <c r="G105" s="37" t="s">
        <v>83</v>
      </c>
      <c r="H105" s="20" t="s">
        <v>6</v>
      </c>
      <c r="I105" s="20" t="s">
        <v>7</v>
      </c>
      <c r="J105" s="44">
        <v>763400606</v>
      </c>
      <c r="K105" s="22">
        <v>0</v>
      </c>
      <c r="L105" s="44">
        <v>546175271</v>
      </c>
      <c r="M105" s="22">
        <f>+J105-L105-K105</f>
        <v>217225335</v>
      </c>
      <c r="N105" s="44">
        <v>546175271</v>
      </c>
      <c r="O105" s="40">
        <f t="shared" si="23"/>
        <v>0.71545040272079641</v>
      </c>
      <c r="P105" s="44">
        <v>394658355</v>
      </c>
      <c r="Q105" s="72">
        <v>394372057</v>
      </c>
    </row>
    <row r="106" spans="1:17" s="66" customFormat="1" ht="16.5" customHeight="1" x14ac:dyDescent="0.25">
      <c r="A106" s="38" t="s">
        <v>4</v>
      </c>
      <c r="B106" s="20" t="s">
        <v>56</v>
      </c>
      <c r="C106" s="20" t="s">
        <v>79</v>
      </c>
      <c r="D106" s="20" t="s">
        <v>55</v>
      </c>
      <c r="E106" s="20" t="s">
        <v>80</v>
      </c>
      <c r="F106" s="20" t="s">
        <v>42</v>
      </c>
      <c r="G106" s="37" t="s">
        <v>84</v>
      </c>
      <c r="H106" s="20" t="s">
        <v>6</v>
      </c>
      <c r="I106" s="20" t="s">
        <v>7</v>
      </c>
      <c r="J106" s="44">
        <v>363499394</v>
      </c>
      <c r="K106" s="22">
        <v>0</v>
      </c>
      <c r="L106" s="44">
        <v>252368769</v>
      </c>
      <c r="M106" s="22">
        <f>+J106-L106-K106</f>
        <v>111130625</v>
      </c>
      <c r="N106" s="44">
        <v>252368769</v>
      </c>
      <c r="O106" s="40">
        <f t="shared" si="23"/>
        <v>0.69427562511974916</v>
      </c>
      <c r="P106" s="44">
        <v>252368769</v>
      </c>
      <c r="Q106" s="72">
        <v>252368769</v>
      </c>
    </row>
    <row r="107" spans="1:17" s="19" customFormat="1" ht="16.5" customHeight="1" x14ac:dyDescent="0.25">
      <c r="A107" s="24" t="s">
        <v>4</v>
      </c>
      <c r="B107" s="25" t="s">
        <v>56</v>
      </c>
      <c r="C107" s="25" t="s">
        <v>7</v>
      </c>
      <c r="D107" s="25"/>
      <c r="E107" s="25"/>
      <c r="F107" s="25"/>
      <c r="G107" s="26" t="s">
        <v>97</v>
      </c>
      <c r="H107" s="25" t="s">
        <v>6</v>
      </c>
      <c r="I107" s="25">
        <v>10</v>
      </c>
      <c r="J107" s="39">
        <f>J109+J111</f>
        <v>280600000</v>
      </c>
      <c r="K107" s="28">
        <f>K109</f>
        <v>0</v>
      </c>
      <c r="L107" s="39">
        <f>L109</f>
        <v>27405208</v>
      </c>
      <c r="M107" s="28">
        <f>M108</f>
        <v>253194792</v>
      </c>
      <c r="N107" s="39">
        <f>N109</f>
        <v>27347720</v>
      </c>
      <c r="O107" s="41">
        <f t="shared" ref="O107" si="27">O109</f>
        <v>9.7461582323592297E-2</v>
      </c>
      <c r="P107" s="39">
        <f>P109</f>
        <v>27347720</v>
      </c>
      <c r="Q107" s="51">
        <f>Q109</f>
        <v>27347720</v>
      </c>
    </row>
    <row r="108" spans="1:17" s="19" customFormat="1" ht="16.5" customHeight="1" x14ac:dyDescent="0.25">
      <c r="A108" s="24" t="s">
        <v>4</v>
      </c>
      <c r="B108" s="25" t="s">
        <v>56</v>
      </c>
      <c r="C108" s="25" t="s">
        <v>7</v>
      </c>
      <c r="D108" s="25" t="s">
        <v>39</v>
      </c>
      <c r="E108" s="25"/>
      <c r="F108" s="25"/>
      <c r="G108" s="26" t="s">
        <v>141</v>
      </c>
      <c r="H108" s="25" t="s">
        <v>6</v>
      </c>
      <c r="I108" s="25">
        <v>10</v>
      </c>
      <c r="J108" s="39">
        <f>J109+J111</f>
        <v>280600000</v>
      </c>
      <c r="K108" s="28">
        <f t="shared" ref="K108:L108" si="28">K109+K111</f>
        <v>0</v>
      </c>
      <c r="L108" s="39">
        <f t="shared" si="28"/>
        <v>27405208</v>
      </c>
      <c r="M108" s="28">
        <f>M109+M111</f>
        <v>253194792</v>
      </c>
      <c r="N108" s="39">
        <f>N109+N111</f>
        <v>27347720</v>
      </c>
      <c r="O108" s="41">
        <f>IF(N108&gt;1,N108/(J108-K108),0)</f>
        <v>9.7461582323592297E-2</v>
      </c>
      <c r="P108" s="39">
        <f t="shared" ref="P108:Q108" si="29">P109+P111</f>
        <v>27347720</v>
      </c>
      <c r="Q108" s="51">
        <f t="shared" si="29"/>
        <v>27347720</v>
      </c>
    </row>
    <row r="109" spans="1:17" s="19" customFormat="1" ht="16.5" customHeight="1" x14ac:dyDescent="0.25">
      <c r="A109" s="24" t="s">
        <v>4</v>
      </c>
      <c r="B109" s="25" t="s">
        <v>56</v>
      </c>
      <c r="C109" s="25" t="s">
        <v>7</v>
      </c>
      <c r="D109" s="25" t="s">
        <v>39</v>
      </c>
      <c r="E109" s="25" t="s">
        <v>40</v>
      </c>
      <c r="F109" s="25"/>
      <c r="G109" s="26" t="s">
        <v>93</v>
      </c>
      <c r="H109" s="25" t="s">
        <v>6</v>
      </c>
      <c r="I109" s="25">
        <v>10</v>
      </c>
      <c r="J109" s="39">
        <f>J110</f>
        <v>280600000</v>
      </c>
      <c r="K109" s="28">
        <f t="shared" ref="K109:N109" si="30">K110</f>
        <v>0</v>
      </c>
      <c r="L109" s="39">
        <f t="shared" si="30"/>
        <v>27405208</v>
      </c>
      <c r="M109" s="28">
        <f t="shared" si="30"/>
        <v>253194792</v>
      </c>
      <c r="N109" s="39">
        <f t="shared" si="30"/>
        <v>27347720</v>
      </c>
      <c r="O109" s="41">
        <f>IF(N109&gt;1,N109/(J109-K109),0)</f>
        <v>9.7461582323592297E-2</v>
      </c>
      <c r="P109" s="39">
        <f t="shared" ref="P109:Q109" si="31">P110</f>
        <v>27347720</v>
      </c>
      <c r="Q109" s="51">
        <f t="shared" si="31"/>
        <v>27347720</v>
      </c>
    </row>
    <row r="110" spans="1:17" s="19" customFormat="1" ht="16.5" customHeight="1" x14ac:dyDescent="0.25">
      <c r="A110" s="24"/>
      <c r="B110" s="25"/>
      <c r="C110" s="20" t="s">
        <v>7</v>
      </c>
      <c r="D110" s="20" t="s">
        <v>39</v>
      </c>
      <c r="E110" s="20" t="s">
        <v>40</v>
      </c>
      <c r="F110" s="20"/>
      <c r="G110" s="37" t="s">
        <v>93</v>
      </c>
      <c r="H110" s="20" t="s">
        <v>6</v>
      </c>
      <c r="I110" s="20">
        <v>10</v>
      </c>
      <c r="J110" s="44">
        <v>280600000</v>
      </c>
      <c r="K110" s="22">
        <v>0</v>
      </c>
      <c r="L110" s="44">
        <v>27405208</v>
      </c>
      <c r="M110" s="22">
        <f>+J110-L110-K110</f>
        <v>253194792</v>
      </c>
      <c r="N110" s="44">
        <v>27347720</v>
      </c>
      <c r="O110" s="40">
        <f t="shared" ref="O110" si="32">IF(N110&gt;1,N110/(J110-K110),0)</f>
        <v>9.7461582323592297E-2</v>
      </c>
      <c r="P110" s="44">
        <v>27347720</v>
      </c>
      <c r="Q110" s="72">
        <v>27347720</v>
      </c>
    </row>
    <row r="111" spans="1:17" s="66" customFormat="1" ht="16.5" customHeight="1" x14ac:dyDescent="0.25">
      <c r="A111" s="24" t="s">
        <v>4</v>
      </c>
      <c r="B111" s="25" t="s">
        <v>56</v>
      </c>
      <c r="C111" s="25" t="s">
        <v>7</v>
      </c>
      <c r="D111" s="25" t="s">
        <v>39</v>
      </c>
      <c r="E111" s="25" t="s">
        <v>42</v>
      </c>
      <c r="F111" s="25"/>
      <c r="G111" s="26" t="s">
        <v>36</v>
      </c>
      <c r="H111" s="25" t="s">
        <v>6</v>
      </c>
      <c r="I111" s="25">
        <v>10</v>
      </c>
      <c r="J111" s="39">
        <f>J112</f>
        <v>0</v>
      </c>
      <c r="K111" s="28">
        <f>K112</f>
        <v>0</v>
      </c>
      <c r="L111" s="39">
        <f t="shared" ref="L111:N111" si="33">L112</f>
        <v>0</v>
      </c>
      <c r="M111" s="28">
        <f>M112</f>
        <v>0</v>
      </c>
      <c r="N111" s="28">
        <f t="shared" si="33"/>
        <v>0</v>
      </c>
      <c r="O111" s="41">
        <f>IF(N111&gt;1,N111/(J111-K111),0)</f>
        <v>0</v>
      </c>
      <c r="P111" s="39">
        <f t="shared" ref="P111:Q111" si="34">P112</f>
        <v>0</v>
      </c>
      <c r="Q111" s="51">
        <f t="shared" si="34"/>
        <v>0</v>
      </c>
    </row>
    <row r="112" spans="1:17" s="76" customFormat="1" ht="16.5" customHeight="1" x14ac:dyDescent="0.25">
      <c r="A112" s="38" t="s">
        <v>4</v>
      </c>
      <c r="B112" s="20" t="s">
        <v>56</v>
      </c>
      <c r="C112" s="20" t="s">
        <v>7</v>
      </c>
      <c r="D112" s="20" t="s">
        <v>39</v>
      </c>
      <c r="E112" s="20" t="s">
        <v>42</v>
      </c>
      <c r="F112" s="20"/>
      <c r="G112" s="37" t="s">
        <v>36</v>
      </c>
      <c r="H112" s="20" t="s">
        <v>6</v>
      </c>
      <c r="I112" s="20">
        <v>10</v>
      </c>
      <c r="J112" s="44">
        <v>0</v>
      </c>
      <c r="K112" s="22">
        <v>0</v>
      </c>
      <c r="L112" s="44">
        <v>0</v>
      </c>
      <c r="M112" s="22">
        <f>+J112-L112-K112</f>
        <v>0</v>
      </c>
      <c r="N112" s="44">
        <v>0</v>
      </c>
      <c r="O112" s="40">
        <f>IF(N112&gt;1,N112/(J112-K112),0)</f>
        <v>0</v>
      </c>
      <c r="P112" s="44">
        <v>0</v>
      </c>
      <c r="Q112" s="72">
        <v>0</v>
      </c>
    </row>
    <row r="113" spans="1:17" s="76" customFormat="1" ht="16.5" customHeight="1" x14ac:dyDescent="0.25">
      <c r="A113" s="14" t="s">
        <v>4</v>
      </c>
      <c r="B113" s="4" t="s">
        <v>56</v>
      </c>
      <c r="C113" s="4"/>
      <c r="D113" s="4"/>
      <c r="E113" s="4"/>
      <c r="F113" s="4"/>
      <c r="G113" s="3" t="s">
        <v>18</v>
      </c>
      <c r="H113" s="4" t="s">
        <v>6</v>
      </c>
      <c r="I113" s="5" t="s">
        <v>7</v>
      </c>
      <c r="J113" s="6">
        <f>J107+J102+J99</f>
        <v>17807500000</v>
      </c>
      <c r="K113" s="6">
        <f>K100</f>
        <v>12888000000</v>
      </c>
      <c r="L113" s="6">
        <f>L107+L102+L99</f>
        <v>4337949248</v>
      </c>
      <c r="M113" s="6">
        <f>M107+M102+M99</f>
        <v>581550752</v>
      </c>
      <c r="N113" s="6">
        <f>N107+N102+N99</f>
        <v>825891760</v>
      </c>
      <c r="O113" s="42">
        <f t="shared" ref="O113:O114" si="35">IF(N113&gt;1,N113/(J113-K113),0)</f>
        <v>0.16788123996341092</v>
      </c>
      <c r="P113" s="6">
        <f>P107+P102+P99</f>
        <v>674374844</v>
      </c>
      <c r="Q113" s="15">
        <f>Q107+Q102+Q99</f>
        <v>674088546</v>
      </c>
    </row>
    <row r="114" spans="1:17" s="19" customFormat="1" ht="16.5" customHeight="1" thickBot="1" x14ac:dyDescent="0.3">
      <c r="A114" s="103" t="s">
        <v>29</v>
      </c>
      <c r="B114" s="104"/>
      <c r="C114" s="104"/>
      <c r="D114" s="104"/>
      <c r="E114" s="104"/>
      <c r="F114" s="104"/>
      <c r="G114" s="104"/>
      <c r="H114" s="104"/>
      <c r="I114" s="105"/>
      <c r="J114" s="7">
        <f>J113</f>
        <v>17807500000</v>
      </c>
      <c r="K114" s="7">
        <f t="shared" ref="K114:N114" si="36">K113</f>
        <v>12888000000</v>
      </c>
      <c r="L114" s="7">
        <f t="shared" si="36"/>
        <v>4337949248</v>
      </c>
      <c r="M114" s="7">
        <f t="shared" si="36"/>
        <v>581550752</v>
      </c>
      <c r="N114" s="7">
        <f t="shared" si="36"/>
        <v>825891760</v>
      </c>
      <c r="O114" s="42">
        <f t="shared" si="35"/>
        <v>0.16788123996341092</v>
      </c>
      <c r="P114" s="7">
        <f t="shared" ref="P114:Q114" si="37">P113</f>
        <v>674374844</v>
      </c>
      <c r="Q114" s="16">
        <f t="shared" si="37"/>
        <v>674088546</v>
      </c>
    </row>
    <row r="115" spans="1:17" s="66" customFormat="1" ht="16.5" customHeight="1" thickBot="1" x14ac:dyDescent="0.3">
      <c r="A115" s="97" t="s">
        <v>137</v>
      </c>
      <c r="B115" s="98"/>
      <c r="C115" s="98"/>
      <c r="D115" s="98"/>
      <c r="E115" s="98"/>
      <c r="F115" s="98"/>
      <c r="G115" s="98"/>
      <c r="H115" s="98"/>
      <c r="I115" s="98"/>
      <c r="J115" s="98"/>
      <c r="K115" s="98"/>
      <c r="L115" s="98"/>
      <c r="M115" s="98"/>
      <c r="N115" s="98"/>
      <c r="O115" s="98"/>
      <c r="P115" s="98"/>
      <c r="Q115" s="99"/>
    </row>
    <row r="116" spans="1:17" s="66" customFormat="1" ht="16.5" customHeight="1" x14ac:dyDescent="0.25">
      <c r="A116" s="24" t="s">
        <v>4</v>
      </c>
      <c r="B116" s="25" t="s">
        <v>81</v>
      </c>
      <c r="C116" s="25"/>
      <c r="D116" s="25"/>
      <c r="E116" s="25"/>
      <c r="F116" s="25"/>
      <c r="G116" s="26" t="s">
        <v>96</v>
      </c>
      <c r="H116" s="25" t="s">
        <v>6</v>
      </c>
      <c r="I116" s="25" t="s">
        <v>7</v>
      </c>
      <c r="J116" s="39">
        <f>J118</f>
        <v>475900000</v>
      </c>
      <c r="K116" s="39">
        <f>K118+K122</f>
        <v>0</v>
      </c>
      <c r="L116" s="39">
        <f t="shared" ref="L116:N116" si="38">L118</f>
        <v>475900000</v>
      </c>
      <c r="M116" s="28">
        <f t="shared" si="38"/>
        <v>0</v>
      </c>
      <c r="N116" s="39">
        <f t="shared" si="38"/>
        <v>360164470</v>
      </c>
      <c r="O116" s="41">
        <f t="shared" ref="O116:O120" si="39">IF(N116&gt;1,N116/(J116-K116),0)</f>
        <v>0.75680703929396931</v>
      </c>
      <c r="P116" s="39">
        <f t="shared" ref="P116:Q116" si="40">P118</f>
        <v>358601101</v>
      </c>
      <c r="Q116" s="51">
        <f t="shared" si="40"/>
        <v>358601101</v>
      </c>
    </row>
    <row r="117" spans="1:17" s="66" customFormat="1" ht="16.5" customHeight="1" x14ac:dyDescent="0.25">
      <c r="A117" s="24" t="s">
        <v>4</v>
      </c>
      <c r="B117" s="25" t="s">
        <v>81</v>
      </c>
      <c r="C117" s="25"/>
      <c r="D117" s="25"/>
      <c r="E117" s="25"/>
      <c r="F117" s="25"/>
      <c r="G117" s="26" t="s">
        <v>96</v>
      </c>
      <c r="H117" s="25" t="s">
        <v>6</v>
      </c>
      <c r="I117" s="25">
        <v>11</v>
      </c>
      <c r="J117" s="39">
        <f>J121</f>
        <v>415400000</v>
      </c>
      <c r="K117" s="39">
        <f t="shared" ref="K117:N117" si="41">K121</f>
        <v>0</v>
      </c>
      <c r="L117" s="39">
        <f t="shared" si="41"/>
        <v>415400000</v>
      </c>
      <c r="M117" s="28">
        <f t="shared" si="41"/>
        <v>0</v>
      </c>
      <c r="N117" s="39">
        <f t="shared" si="41"/>
        <v>415400000</v>
      </c>
      <c r="O117" s="41">
        <f t="shared" si="39"/>
        <v>1</v>
      </c>
      <c r="P117" s="39">
        <f t="shared" ref="P117:Q117" si="42">P121</f>
        <v>415400000</v>
      </c>
      <c r="Q117" s="51">
        <f t="shared" si="42"/>
        <v>415400000</v>
      </c>
    </row>
    <row r="118" spans="1:17" s="19" customFormat="1" ht="16.5" customHeight="1" x14ac:dyDescent="0.25">
      <c r="A118" s="24" t="s">
        <v>4</v>
      </c>
      <c r="B118" s="25" t="s">
        <v>81</v>
      </c>
      <c r="C118" s="25" t="s">
        <v>39</v>
      </c>
      <c r="D118" s="25"/>
      <c r="E118" s="25"/>
      <c r="F118" s="25"/>
      <c r="G118" s="26" t="s">
        <v>94</v>
      </c>
      <c r="H118" s="25" t="s">
        <v>6</v>
      </c>
      <c r="I118" s="25" t="s">
        <v>7</v>
      </c>
      <c r="J118" s="39">
        <f>J119+J120+115735530</f>
        <v>475900000</v>
      </c>
      <c r="K118" s="39">
        <f>K119+K120</f>
        <v>0</v>
      </c>
      <c r="L118" s="39">
        <f>L119+L120+115735530</f>
        <v>475900000</v>
      </c>
      <c r="M118" s="28">
        <f>J118-L118-K118</f>
        <v>0</v>
      </c>
      <c r="N118" s="39">
        <f>N119+N120</f>
        <v>360164470</v>
      </c>
      <c r="O118" s="41">
        <f t="shared" si="39"/>
        <v>0.75680703929396931</v>
      </c>
      <c r="P118" s="39">
        <f>P119+P120</f>
        <v>358601101</v>
      </c>
      <c r="Q118" s="51">
        <f>Q119+Q120</f>
        <v>358601101</v>
      </c>
    </row>
    <row r="119" spans="1:17" s="19" customFormat="1" ht="16.5" customHeight="1" x14ac:dyDescent="0.25">
      <c r="A119" s="24" t="s">
        <v>4</v>
      </c>
      <c r="B119" s="20" t="s">
        <v>81</v>
      </c>
      <c r="C119" s="20" t="s">
        <v>39</v>
      </c>
      <c r="D119" s="20" t="s">
        <v>55</v>
      </c>
      <c r="E119" s="20" t="s">
        <v>40</v>
      </c>
      <c r="F119" s="20"/>
      <c r="G119" s="37" t="s">
        <v>85</v>
      </c>
      <c r="H119" s="20" t="s">
        <v>6</v>
      </c>
      <c r="I119" s="20" t="s">
        <v>7</v>
      </c>
      <c r="J119" s="44">
        <v>351530101</v>
      </c>
      <c r="K119" s="28">
        <v>0</v>
      </c>
      <c r="L119" s="44">
        <v>351530101</v>
      </c>
      <c r="M119" s="22">
        <f>+J119-L119-K119</f>
        <v>0</v>
      </c>
      <c r="N119" s="44">
        <v>351530101</v>
      </c>
      <c r="O119" s="40">
        <f t="shared" si="39"/>
        <v>1</v>
      </c>
      <c r="P119" s="44">
        <v>351530101</v>
      </c>
      <c r="Q119" s="72">
        <v>351530101</v>
      </c>
    </row>
    <row r="120" spans="1:17" s="66" customFormat="1" ht="16.5" customHeight="1" x14ac:dyDescent="0.25">
      <c r="A120" s="24" t="s">
        <v>4</v>
      </c>
      <c r="B120" s="20" t="s">
        <v>81</v>
      </c>
      <c r="C120" s="20" t="s">
        <v>39</v>
      </c>
      <c r="D120" s="20" t="s">
        <v>55</v>
      </c>
      <c r="E120" s="20" t="s">
        <v>48</v>
      </c>
      <c r="F120" s="20"/>
      <c r="G120" s="37" t="s">
        <v>86</v>
      </c>
      <c r="H120" s="20" t="s">
        <v>6</v>
      </c>
      <c r="I120" s="20" t="s">
        <v>7</v>
      </c>
      <c r="J120" s="44">
        <v>8634369</v>
      </c>
      <c r="K120" s="28">
        <v>0</v>
      </c>
      <c r="L120" s="44">
        <v>8634369</v>
      </c>
      <c r="M120" s="22">
        <f>+J120-L120-K120</f>
        <v>0</v>
      </c>
      <c r="N120" s="44">
        <v>8634369</v>
      </c>
      <c r="O120" s="40">
        <f t="shared" si="39"/>
        <v>1</v>
      </c>
      <c r="P120" s="44">
        <v>7071000</v>
      </c>
      <c r="Q120" s="72">
        <v>7071000</v>
      </c>
    </row>
    <row r="121" spans="1:17" s="66" customFormat="1" ht="16.5" customHeight="1" x14ac:dyDescent="0.25">
      <c r="A121" s="24" t="s">
        <v>4</v>
      </c>
      <c r="B121" s="25" t="s">
        <v>81</v>
      </c>
      <c r="C121" s="25" t="s">
        <v>79</v>
      </c>
      <c r="D121" s="25"/>
      <c r="E121" s="25"/>
      <c r="F121" s="25"/>
      <c r="G121" s="26" t="s">
        <v>186</v>
      </c>
      <c r="H121" s="25" t="s">
        <v>6</v>
      </c>
      <c r="I121" s="25">
        <v>11</v>
      </c>
      <c r="J121" s="39">
        <f>J122</f>
        <v>415400000</v>
      </c>
      <c r="K121" s="28">
        <f>K122</f>
        <v>0</v>
      </c>
      <c r="L121" s="39">
        <f t="shared" ref="L121:Q122" si="43">L122</f>
        <v>415400000</v>
      </c>
      <c r="M121" s="28">
        <f>+J121-L121-K121</f>
        <v>0</v>
      </c>
      <c r="N121" s="39">
        <f t="shared" si="43"/>
        <v>415400000</v>
      </c>
      <c r="O121" s="40">
        <f>IF(N121&gt;1,N121/(J121-K121),0)</f>
        <v>1</v>
      </c>
      <c r="P121" s="39">
        <f t="shared" si="43"/>
        <v>415400000</v>
      </c>
      <c r="Q121" s="51">
        <f t="shared" si="43"/>
        <v>415400000</v>
      </c>
    </row>
    <row r="122" spans="1:17" s="19" customFormat="1" ht="16.5" customHeight="1" x14ac:dyDescent="0.25">
      <c r="A122" s="24" t="s">
        <v>4</v>
      </c>
      <c r="B122" s="25" t="s">
        <v>81</v>
      </c>
      <c r="C122" s="25" t="s">
        <v>79</v>
      </c>
      <c r="D122" s="25"/>
      <c r="E122" s="25"/>
      <c r="F122" s="25"/>
      <c r="G122" s="26" t="s">
        <v>95</v>
      </c>
      <c r="H122" s="25" t="s">
        <v>6</v>
      </c>
      <c r="I122" s="25">
        <v>11</v>
      </c>
      <c r="J122" s="39">
        <f>J123</f>
        <v>415400000</v>
      </c>
      <c r="K122" s="28">
        <f>K123</f>
        <v>0</v>
      </c>
      <c r="L122" s="39">
        <f t="shared" si="43"/>
        <v>415400000</v>
      </c>
      <c r="M122" s="28">
        <f>+J122-L122-K122</f>
        <v>0</v>
      </c>
      <c r="N122" s="39">
        <f t="shared" si="43"/>
        <v>415400000</v>
      </c>
      <c r="O122" s="40">
        <f t="shared" ref="O122" si="44">IF(N122&gt;1,N122/(J122-K122),0)</f>
        <v>1</v>
      </c>
      <c r="P122" s="39">
        <f t="shared" si="43"/>
        <v>415400000</v>
      </c>
      <c r="Q122" s="51">
        <f t="shared" si="43"/>
        <v>415400000</v>
      </c>
    </row>
    <row r="123" spans="1:17" ht="18" customHeight="1" x14ac:dyDescent="0.25">
      <c r="A123" s="38" t="s">
        <v>4</v>
      </c>
      <c r="B123" s="20" t="s">
        <v>81</v>
      </c>
      <c r="C123" s="20" t="s">
        <v>79</v>
      </c>
      <c r="D123" s="20" t="s">
        <v>39</v>
      </c>
      <c r="E123" s="20"/>
      <c r="F123" s="20"/>
      <c r="G123" s="37" t="s">
        <v>95</v>
      </c>
      <c r="H123" s="20" t="s">
        <v>6</v>
      </c>
      <c r="I123" s="20">
        <v>11</v>
      </c>
      <c r="J123" s="44">
        <v>415400000</v>
      </c>
      <c r="K123" s="22">
        <v>0</v>
      </c>
      <c r="L123" s="44">
        <v>415400000</v>
      </c>
      <c r="M123" s="28">
        <f>+J123-L123-K123</f>
        <v>0</v>
      </c>
      <c r="N123" s="44">
        <v>415400000</v>
      </c>
      <c r="O123" s="40">
        <f t="shared" ref="O123:O126" si="45">IF(N123&gt;1,N123/(J123-K123),0)</f>
        <v>1</v>
      </c>
      <c r="P123" s="44">
        <v>415400000</v>
      </c>
      <c r="Q123" s="72">
        <v>415400000</v>
      </c>
    </row>
    <row r="124" spans="1:17" ht="21.75" customHeight="1" x14ac:dyDescent="0.25">
      <c r="A124" s="14" t="s">
        <v>4</v>
      </c>
      <c r="B124" s="4" t="s">
        <v>81</v>
      </c>
      <c r="C124" s="4"/>
      <c r="D124" s="4"/>
      <c r="E124" s="4"/>
      <c r="F124" s="4"/>
      <c r="G124" s="3" t="s">
        <v>136</v>
      </c>
      <c r="H124" s="4" t="s">
        <v>6</v>
      </c>
      <c r="I124" s="5" t="s">
        <v>7</v>
      </c>
      <c r="J124" s="6">
        <f>J116</f>
        <v>475900000</v>
      </c>
      <c r="K124" s="6">
        <f>K118</f>
        <v>0</v>
      </c>
      <c r="L124" s="6">
        <f>L118</f>
        <v>475900000</v>
      </c>
      <c r="M124" s="6">
        <f>M118</f>
        <v>0</v>
      </c>
      <c r="N124" s="6">
        <f>N118</f>
        <v>360164470</v>
      </c>
      <c r="O124" s="42">
        <f t="shared" si="45"/>
        <v>0.75680703929396931</v>
      </c>
      <c r="P124" s="6">
        <f>P118</f>
        <v>358601101</v>
      </c>
      <c r="Q124" s="15">
        <f>Q118</f>
        <v>358601101</v>
      </c>
    </row>
    <row r="125" spans="1:17" ht="21.75" customHeight="1" x14ac:dyDescent="0.25">
      <c r="A125" s="14" t="s">
        <v>4</v>
      </c>
      <c r="B125" s="4" t="s">
        <v>81</v>
      </c>
      <c r="C125" s="4"/>
      <c r="D125" s="4"/>
      <c r="E125" s="4"/>
      <c r="F125" s="4"/>
      <c r="G125" s="3" t="s">
        <v>136</v>
      </c>
      <c r="H125" s="4" t="s">
        <v>6</v>
      </c>
      <c r="I125" s="5">
        <v>11</v>
      </c>
      <c r="J125" s="6">
        <f>J117</f>
        <v>415400000</v>
      </c>
      <c r="K125" s="6">
        <f>K122</f>
        <v>0</v>
      </c>
      <c r="L125" s="6">
        <f>L117</f>
        <v>415400000</v>
      </c>
      <c r="M125" s="6">
        <f>M117</f>
        <v>0</v>
      </c>
      <c r="N125" s="6">
        <f>N117</f>
        <v>415400000</v>
      </c>
      <c r="O125" s="42">
        <f>IF(N125&gt;1,N125/(J125-K125),0)</f>
        <v>1</v>
      </c>
      <c r="P125" s="6">
        <f>P117</f>
        <v>415400000</v>
      </c>
      <c r="Q125" s="15">
        <f>Q117</f>
        <v>415400000</v>
      </c>
    </row>
    <row r="126" spans="1:17" ht="16.5" customHeight="1" x14ac:dyDescent="0.25">
      <c r="A126" s="103" t="s">
        <v>142</v>
      </c>
      <c r="B126" s="104"/>
      <c r="C126" s="104"/>
      <c r="D126" s="104"/>
      <c r="E126" s="104"/>
      <c r="F126" s="104"/>
      <c r="G126" s="104"/>
      <c r="H126" s="104"/>
      <c r="I126" s="105"/>
      <c r="J126" s="7">
        <f>J124+J125</f>
        <v>891300000</v>
      </c>
      <c r="K126" s="7">
        <f>K124+K125</f>
        <v>0</v>
      </c>
      <c r="L126" s="7">
        <f>L124+L125</f>
        <v>891300000</v>
      </c>
      <c r="M126" s="7">
        <f>M124+M125</f>
        <v>0</v>
      </c>
      <c r="N126" s="7">
        <f>N124+N125</f>
        <v>775564470</v>
      </c>
      <c r="O126" s="42">
        <f t="shared" si="45"/>
        <v>0.87014974755974417</v>
      </c>
      <c r="P126" s="7">
        <f>P124+P125</f>
        <v>774001101</v>
      </c>
      <c r="Q126" s="16">
        <f>Q124+Q125</f>
        <v>774001101</v>
      </c>
    </row>
    <row r="127" spans="1:17" ht="16.5" customHeight="1" x14ac:dyDescent="0.25">
      <c r="A127" s="17" t="s">
        <v>4</v>
      </c>
      <c r="B127" s="9"/>
      <c r="C127" s="9"/>
      <c r="D127" s="9"/>
      <c r="E127" s="9"/>
      <c r="F127" s="9"/>
      <c r="G127" s="10" t="s">
        <v>5</v>
      </c>
      <c r="H127" s="9" t="s">
        <v>6</v>
      </c>
      <c r="I127" s="11">
        <v>10</v>
      </c>
      <c r="J127" s="12">
        <f>+J124+J94+J34+J113</f>
        <v>224833700000</v>
      </c>
      <c r="K127" s="12">
        <f>+K124+K94+K34+K113</f>
        <v>12888000000</v>
      </c>
      <c r="L127" s="12">
        <f>+L124+L94+L34+L113</f>
        <v>159762057855.85001</v>
      </c>
      <c r="M127" s="12">
        <f>+M124+M94+M34+M113</f>
        <v>52183642144.150002</v>
      </c>
      <c r="N127" s="12">
        <f>+N124+N94+N34+N113</f>
        <v>152293489231.67999</v>
      </c>
      <c r="O127" s="43">
        <f>IF(N127&gt;1,N127/(J127-K127),0)</f>
        <v>0.71854955883360683</v>
      </c>
      <c r="P127" s="12">
        <f>+P124+P94+P34+P113</f>
        <v>147411190610.73001</v>
      </c>
      <c r="Q127" s="73">
        <f>+Q124+Q94+Q34+Q113</f>
        <v>147362532514.37</v>
      </c>
    </row>
    <row r="128" spans="1:17" ht="16.5" customHeight="1" x14ac:dyDescent="0.25">
      <c r="A128" s="17" t="s">
        <v>4</v>
      </c>
      <c r="B128" s="9"/>
      <c r="C128" s="9"/>
      <c r="D128" s="9"/>
      <c r="E128" s="9"/>
      <c r="F128" s="9"/>
      <c r="G128" s="10" t="s">
        <v>5</v>
      </c>
      <c r="H128" s="9" t="s">
        <v>6</v>
      </c>
      <c r="I128" s="11">
        <v>11</v>
      </c>
      <c r="J128" s="12">
        <f>J125</f>
        <v>415400000</v>
      </c>
      <c r="K128" s="12">
        <f t="shared" ref="K128:N128" si="46">K125</f>
        <v>0</v>
      </c>
      <c r="L128" s="12">
        <f t="shared" si="46"/>
        <v>415400000</v>
      </c>
      <c r="M128" s="12">
        <f t="shared" si="46"/>
        <v>0</v>
      </c>
      <c r="N128" s="12">
        <f t="shared" si="46"/>
        <v>415400000</v>
      </c>
      <c r="O128" s="43">
        <f>IF(N128&gt;1,N128/(J128-K128),0)</f>
        <v>1</v>
      </c>
      <c r="P128" s="12">
        <f t="shared" ref="P128:Q128" si="47">P125</f>
        <v>415400000</v>
      </c>
      <c r="Q128" s="73">
        <f t="shared" si="47"/>
        <v>415400000</v>
      </c>
    </row>
    <row r="129" spans="1:18" s="18" customFormat="1" ht="15" customHeight="1" x14ac:dyDescent="0.2">
      <c r="A129" s="17" t="s">
        <v>4</v>
      </c>
      <c r="B129" s="9"/>
      <c r="C129" s="9"/>
      <c r="D129" s="9"/>
      <c r="E129" s="9"/>
      <c r="F129" s="9"/>
      <c r="G129" s="10" t="s">
        <v>5</v>
      </c>
      <c r="H129" s="9" t="s">
        <v>9</v>
      </c>
      <c r="I129" s="11">
        <v>20</v>
      </c>
      <c r="J129" s="12">
        <f t="shared" ref="J129:N130" si="48">J95</f>
        <v>672500000</v>
      </c>
      <c r="K129" s="12">
        <f t="shared" si="48"/>
        <v>0</v>
      </c>
      <c r="L129" s="12">
        <f t="shared" si="48"/>
        <v>432422179</v>
      </c>
      <c r="M129" s="12">
        <f t="shared" si="48"/>
        <v>240077821</v>
      </c>
      <c r="N129" s="12">
        <f t="shared" si="48"/>
        <v>232422179</v>
      </c>
      <c r="O129" s="43">
        <f>IF(N129&gt;1,N129/(J129-K129),0)</f>
        <v>0.34560918810408919</v>
      </c>
      <c r="P129" s="12">
        <f>P95</f>
        <v>93225741</v>
      </c>
      <c r="Q129" s="73">
        <f>Q95</f>
        <v>93225741</v>
      </c>
      <c r="R129" s="65"/>
    </row>
    <row r="130" spans="1:18" s="18" customFormat="1" ht="15" customHeight="1" x14ac:dyDescent="0.2">
      <c r="A130" s="17" t="s">
        <v>4</v>
      </c>
      <c r="B130" s="9"/>
      <c r="C130" s="9"/>
      <c r="D130" s="9"/>
      <c r="E130" s="9"/>
      <c r="F130" s="9"/>
      <c r="G130" s="10" t="s">
        <v>5</v>
      </c>
      <c r="H130" s="9" t="s">
        <v>9</v>
      </c>
      <c r="I130" s="11">
        <v>21</v>
      </c>
      <c r="J130" s="12">
        <f t="shared" si="48"/>
        <v>132100000</v>
      </c>
      <c r="K130" s="12">
        <f t="shared" si="48"/>
        <v>0</v>
      </c>
      <c r="L130" s="12">
        <f t="shared" si="48"/>
        <v>132100000</v>
      </c>
      <c r="M130" s="12">
        <f t="shared" si="48"/>
        <v>0</v>
      </c>
      <c r="N130" s="12">
        <f t="shared" si="48"/>
        <v>132100000</v>
      </c>
      <c r="O130" s="43">
        <f>IF(N130&gt;1,N130/(J130-K130),0)</f>
        <v>1</v>
      </c>
      <c r="P130" s="12">
        <f>P96</f>
        <v>132100000</v>
      </c>
      <c r="Q130" s="73">
        <f>Q96</f>
        <v>132100000</v>
      </c>
      <c r="R130" s="65"/>
    </row>
    <row r="131" spans="1:18" ht="15.75" customHeight="1" thickBot="1" x14ac:dyDescent="0.3">
      <c r="A131" s="109" t="s">
        <v>30</v>
      </c>
      <c r="B131" s="110"/>
      <c r="C131" s="110"/>
      <c r="D131" s="110"/>
      <c r="E131" s="110"/>
      <c r="F131" s="110"/>
      <c r="G131" s="110"/>
      <c r="H131" s="110"/>
      <c r="I131" s="111"/>
      <c r="J131" s="60">
        <f>SUM(J127:J130)</f>
        <v>226053700000</v>
      </c>
      <c r="K131" s="60">
        <f t="shared" ref="K131:M131" si="49">SUM(K127:K130)</f>
        <v>12888000000</v>
      </c>
      <c r="L131" s="60">
        <f t="shared" si="49"/>
        <v>160741980034.85001</v>
      </c>
      <c r="M131" s="60">
        <f t="shared" si="49"/>
        <v>52423719965.150002</v>
      </c>
      <c r="N131" s="60">
        <f>SUM(N127:N130)</f>
        <v>153073411410.67999</v>
      </c>
      <c r="O131" s="62">
        <f>IF(N131&gt;1,N131/(J131-K131),0)</f>
        <v>0.7180958822675505</v>
      </c>
      <c r="P131" s="60">
        <f t="shared" ref="P131:Q131" si="50">SUM(P127:P130)</f>
        <v>148051916351.73001</v>
      </c>
      <c r="Q131" s="74">
        <f t="shared" si="50"/>
        <v>148003258255.37</v>
      </c>
    </row>
    <row r="132" spans="1:18" s="19" customFormat="1" ht="24.75" customHeight="1" thickBot="1" x14ac:dyDescent="0.3">
      <c r="A132" s="97" t="s">
        <v>33</v>
      </c>
      <c r="B132" s="98"/>
      <c r="C132" s="98"/>
      <c r="D132" s="98"/>
      <c r="E132" s="98"/>
      <c r="F132" s="98"/>
      <c r="G132" s="98"/>
      <c r="H132" s="98"/>
      <c r="I132" s="98"/>
      <c r="J132" s="98"/>
      <c r="K132" s="98"/>
      <c r="L132" s="98"/>
      <c r="M132" s="98"/>
      <c r="N132" s="98"/>
      <c r="O132" s="98"/>
      <c r="P132" s="98"/>
      <c r="Q132" s="99"/>
    </row>
    <row r="133" spans="1:18" s="19" customFormat="1" ht="24.75" customHeight="1" x14ac:dyDescent="0.25">
      <c r="A133" s="24" t="s">
        <v>19</v>
      </c>
      <c r="B133" s="25">
        <v>2901</v>
      </c>
      <c r="C133" s="25"/>
      <c r="D133" s="25"/>
      <c r="E133" s="25"/>
      <c r="F133" s="25"/>
      <c r="G133" s="26" t="s">
        <v>133</v>
      </c>
      <c r="H133" s="50" t="s">
        <v>6</v>
      </c>
      <c r="I133" s="27">
        <v>11</v>
      </c>
      <c r="J133" s="39">
        <f>J136+J137+J138+J139+J142+J143+J146</f>
        <v>16391000000</v>
      </c>
      <c r="K133" s="28">
        <f>K136+K137+K138+K139+K142+K143+K146</f>
        <v>0</v>
      </c>
      <c r="L133" s="28">
        <f>L136+L137+L138+L139+L142+L143+L146</f>
        <v>15371050503.83</v>
      </c>
      <c r="M133" s="28">
        <f>M136+M137+M138+M139+M142+M143+M146</f>
        <v>1019949496.1699996</v>
      </c>
      <c r="N133" s="28">
        <f>N136+N137+N138+N139+N142+N143+N146</f>
        <v>11560333819.43</v>
      </c>
      <c r="O133" s="41">
        <f>IF(N133&gt;1,N133/(J133-K133),0)</f>
        <v>0.70528545051735714</v>
      </c>
      <c r="P133" s="28">
        <f>P136+P137+P138+P139+P142+P143+P146</f>
        <v>2705181879.8000002</v>
      </c>
      <c r="Q133" s="36">
        <f>Q136+Q137+Q138+Q139+Q142+Q143+Q146</f>
        <v>2704101548.8000002</v>
      </c>
    </row>
    <row r="134" spans="1:18" s="19" customFormat="1" ht="24.75" customHeight="1" x14ac:dyDescent="0.25">
      <c r="A134" s="24" t="s">
        <v>19</v>
      </c>
      <c r="B134" s="25">
        <v>2901</v>
      </c>
      <c r="C134" s="25"/>
      <c r="D134" s="25"/>
      <c r="E134" s="25"/>
      <c r="F134" s="25"/>
      <c r="G134" s="26" t="s">
        <v>35</v>
      </c>
      <c r="H134" s="25" t="s">
        <v>9</v>
      </c>
      <c r="I134" s="27">
        <v>20</v>
      </c>
      <c r="J134" s="28">
        <f>J140+J144</f>
        <v>12261000000</v>
      </c>
      <c r="K134" s="28">
        <f>K140+K144</f>
        <v>0</v>
      </c>
      <c r="L134" s="28">
        <f>L140+L144</f>
        <v>10638950439.029999</v>
      </c>
      <c r="M134" s="28">
        <f>M140+M144</f>
        <v>1622049560.9700003</v>
      </c>
      <c r="N134" s="28">
        <f>N140+N144</f>
        <v>2411745890.0299997</v>
      </c>
      <c r="O134" s="41">
        <f>IF(N134&gt;1,N134/(J134-K134),0)</f>
        <v>0.19670058641464805</v>
      </c>
      <c r="P134" s="39">
        <f>P140+P144</f>
        <v>437006201</v>
      </c>
      <c r="Q134" s="36">
        <f>Q140+Q144</f>
        <v>437006201</v>
      </c>
    </row>
    <row r="135" spans="1:18" ht="33" customHeight="1" x14ac:dyDescent="0.25">
      <c r="A135" s="24" t="s">
        <v>19</v>
      </c>
      <c r="B135" s="25">
        <v>2901</v>
      </c>
      <c r="C135" s="25"/>
      <c r="D135" s="25"/>
      <c r="E135" s="25"/>
      <c r="F135" s="25"/>
      <c r="G135" s="26" t="s">
        <v>35</v>
      </c>
      <c r="H135" s="25" t="s">
        <v>9</v>
      </c>
      <c r="I135" s="27">
        <v>21</v>
      </c>
      <c r="J135" s="28">
        <f>J141+J145</f>
        <v>1852300000</v>
      </c>
      <c r="K135" s="28">
        <f>K145</f>
        <v>0</v>
      </c>
      <c r="L135" s="28">
        <f>L141+L145</f>
        <v>1844058039.8</v>
      </c>
      <c r="M135" s="28">
        <f>M141+M145</f>
        <v>8241960.2000000477</v>
      </c>
      <c r="N135" s="28">
        <f>N141+N145</f>
        <v>1682616759.8</v>
      </c>
      <c r="O135" s="41">
        <f>IF(N135&gt;1,N135/(J135-K135),0)</f>
        <v>0.90839321913296978</v>
      </c>
      <c r="P135" s="28">
        <f>P141+P145</f>
        <v>595134167.99000001</v>
      </c>
      <c r="Q135" s="36">
        <f>Q141+Q145</f>
        <v>532451144.99000001</v>
      </c>
    </row>
    <row r="136" spans="1:18" ht="32.25" customHeight="1" x14ac:dyDescent="0.25">
      <c r="A136" s="67" t="s">
        <v>19</v>
      </c>
      <c r="B136" s="77" t="s">
        <v>102</v>
      </c>
      <c r="C136" s="77" t="s">
        <v>103</v>
      </c>
      <c r="D136" s="77" t="s">
        <v>104</v>
      </c>
      <c r="E136" s="77" t="s">
        <v>0</v>
      </c>
      <c r="F136" s="77" t="s">
        <v>0</v>
      </c>
      <c r="G136" s="78" t="s">
        <v>117</v>
      </c>
      <c r="H136" s="77" t="s">
        <v>6</v>
      </c>
      <c r="I136" s="79">
        <v>11</v>
      </c>
      <c r="J136" s="63">
        <v>4700000000</v>
      </c>
      <c r="K136" s="63">
        <v>0</v>
      </c>
      <c r="L136" s="63">
        <v>4438509596.0100002</v>
      </c>
      <c r="M136" s="80">
        <f t="shared" ref="M136:M146" si="51">+J136-L136-K136</f>
        <v>261490403.98999977</v>
      </c>
      <c r="N136" s="80">
        <v>3007221159.5100002</v>
      </c>
      <c r="O136" s="40">
        <f>IF(N136&gt;1,N136/(J136-K136),0)</f>
        <v>0.6398342892574469</v>
      </c>
      <c r="P136" s="80">
        <v>90284434.799999997</v>
      </c>
      <c r="Q136" s="81">
        <v>89695900.799999997</v>
      </c>
    </row>
    <row r="137" spans="1:18" ht="46.5" customHeight="1" x14ac:dyDescent="0.25">
      <c r="A137" s="67" t="s">
        <v>19</v>
      </c>
      <c r="B137" s="77" t="s">
        <v>102</v>
      </c>
      <c r="C137" s="77" t="s">
        <v>103</v>
      </c>
      <c r="D137" s="77" t="s">
        <v>7</v>
      </c>
      <c r="E137" s="77" t="s">
        <v>0</v>
      </c>
      <c r="F137" s="77" t="s">
        <v>0</v>
      </c>
      <c r="G137" s="78" t="s">
        <v>118</v>
      </c>
      <c r="H137" s="77" t="s">
        <v>6</v>
      </c>
      <c r="I137" s="79">
        <v>11</v>
      </c>
      <c r="J137" s="80">
        <v>160000000</v>
      </c>
      <c r="K137" s="63">
        <v>0</v>
      </c>
      <c r="L137" s="63">
        <v>128491807</v>
      </c>
      <c r="M137" s="80">
        <f t="shared" si="51"/>
        <v>31508193</v>
      </c>
      <c r="N137" s="80">
        <v>81331591</v>
      </c>
      <c r="O137" s="40">
        <f t="shared" ref="O137:O146" si="52">IF(N137&gt;1,N137/(J137-K137),0)</f>
        <v>0.50832244375000002</v>
      </c>
      <c r="P137" s="80">
        <v>18535664</v>
      </c>
      <c r="Q137" s="81">
        <v>18535664</v>
      </c>
    </row>
    <row r="138" spans="1:18" ht="47.25" customHeight="1" x14ac:dyDescent="0.25">
      <c r="A138" s="67" t="s">
        <v>19</v>
      </c>
      <c r="B138" s="77" t="s">
        <v>102</v>
      </c>
      <c r="C138" s="77" t="s">
        <v>103</v>
      </c>
      <c r="D138" s="77" t="s">
        <v>8</v>
      </c>
      <c r="E138" s="77" t="s">
        <v>0</v>
      </c>
      <c r="F138" s="77" t="s">
        <v>0</v>
      </c>
      <c r="G138" s="78" t="s">
        <v>119</v>
      </c>
      <c r="H138" s="77" t="s">
        <v>6</v>
      </c>
      <c r="I138" s="79">
        <v>11</v>
      </c>
      <c r="J138" s="63">
        <v>3901000000</v>
      </c>
      <c r="K138" s="63">
        <v>0</v>
      </c>
      <c r="L138" s="63">
        <v>3387175472.9000001</v>
      </c>
      <c r="M138" s="80">
        <f t="shared" si="51"/>
        <v>513824527.0999999</v>
      </c>
      <c r="N138" s="80">
        <v>2114557865</v>
      </c>
      <c r="O138" s="40">
        <f t="shared" si="52"/>
        <v>0.54205533581133047</v>
      </c>
      <c r="P138" s="80">
        <v>1174106722</v>
      </c>
      <c r="Q138" s="81">
        <v>1173992122</v>
      </c>
    </row>
    <row r="139" spans="1:18" ht="30.75" customHeight="1" x14ac:dyDescent="0.25">
      <c r="A139" s="67" t="s">
        <v>19</v>
      </c>
      <c r="B139" s="77" t="s">
        <v>102</v>
      </c>
      <c r="C139" s="77" t="s">
        <v>103</v>
      </c>
      <c r="D139" s="77" t="s">
        <v>105</v>
      </c>
      <c r="E139" s="77" t="s">
        <v>0</v>
      </c>
      <c r="F139" s="77" t="s">
        <v>0</v>
      </c>
      <c r="G139" s="78" t="s">
        <v>120</v>
      </c>
      <c r="H139" s="77" t="s">
        <v>6</v>
      </c>
      <c r="I139" s="79">
        <v>11</v>
      </c>
      <c r="J139" s="80">
        <v>3710000000</v>
      </c>
      <c r="K139" s="63">
        <v>0</v>
      </c>
      <c r="L139" s="63">
        <v>3588741726.5999999</v>
      </c>
      <c r="M139" s="80">
        <f t="shared" si="51"/>
        <v>121258273.4000001</v>
      </c>
      <c r="N139" s="80">
        <v>3588645240.5999999</v>
      </c>
      <c r="O139" s="40">
        <f t="shared" si="52"/>
        <v>0.96728982226415094</v>
      </c>
      <c r="P139" s="80">
        <v>930541422</v>
      </c>
      <c r="Q139" s="81">
        <v>930226225</v>
      </c>
    </row>
    <row r="140" spans="1:18" ht="41.25" customHeight="1" x14ac:dyDescent="0.25">
      <c r="A140" s="67" t="s">
        <v>19</v>
      </c>
      <c r="B140" s="77" t="s">
        <v>102</v>
      </c>
      <c r="C140" s="77" t="s">
        <v>103</v>
      </c>
      <c r="D140" s="77" t="s">
        <v>105</v>
      </c>
      <c r="E140" s="77" t="s">
        <v>0</v>
      </c>
      <c r="F140" s="77" t="s">
        <v>0</v>
      </c>
      <c r="G140" s="78" t="s">
        <v>120</v>
      </c>
      <c r="H140" s="77" t="s">
        <v>9</v>
      </c>
      <c r="I140" s="79">
        <v>20</v>
      </c>
      <c r="J140" s="80">
        <v>4100000000</v>
      </c>
      <c r="K140" s="63">
        <v>0</v>
      </c>
      <c r="L140" s="63">
        <v>3349982138</v>
      </c>
      <c r="M140" s="80">
        <f t="shared" si="51"/>
        <v>750017862</v>
      </c>
      <c r="N140" s="80">
        <v>749982138</v>
      </c>
      <c r="O140" s="40">
        <f t="shared" si="52"/>
        <v>0.18292247268292683</v>
      </c>
      <c r="P140" s="80">
        <v>94985158</v>
      </c>
      <c r="Q140" s="81">
        <v>94985158</v>
      </c>
    </row>
    <row r="141" spans="1:18" ht="41.25" customHeight="1" x14ac:dyDescent="0.25">
      <c r="A141" s="67" t="s">
        <v>19</v>
      </c>
      <c r="B141" s="77" t="s">
        <v>102</v>
      </c>
      <c r="C141" s="77" t="s">
        <v>103</v>
      </c>
      <c r="D141" s="77" t="s">
        <v>105</v>
      </c>
      <c r="E141" s="77" t="s">
        <v>0</v>
      </c>
      <c r="F141" s="77" t="s">
        <v>0</v>
      </c>
      <c r="G141" s="78" t="s">
        <v>120</v>
      </c>
      <c r="H141" s="77" t="s">
        <v>9</v>
      </c>
      <c r="I141" s="79">
        <v>21</v>
      </c>
      <c r="J141" s="80">
        <v>1900000</v>
      </c>
      <c r="K141" s="63">
        <v>0</v>
      </c>
      <c r="L141" s="63">
        <v>1551890</v>
      </c>
      <c r="M141" s="80">
        <f t="shared" ref="M141" si="53">+J141-L141-K141</f>
        <v>348110</v>
      </c>
      <c r="N141" s="80">
        <v>1551890</v>
      </c>
      <c r="O141" s="40">
        <f t="shared" si="52"/>
        <v>0.81678421052631578</v>
      </c>
      <c r="P141" s="80">
        <v>1551890</v>
      </c>
      <c r="Q141" s="81">
        <v>1551890</v>
      </c>
    </row>
    <row r="142" spans="1:18" ht="40.5" customHeight="1" x14ac:dyDescent="0.25">
      <c r="A142" s="67" t="s">
        <v>19</v>
      </c>
      <c r="B142" s="77" t="s">
        <v>102</v>
      </c>
      <c r="C142" s="77" t="s">
        <v>103</v>
      </c>
      <c r="D142" s="77" t="s">
        <v>106</v>
      </c>
      <c r="E142" s="77" t="s">
        <v>0</v>
      </c>
      <c r="F142" s="77" t="s">
        <v>0</v>
      </c>
      <c r="G142" s="78" t="s">
        <v>121</v>
      </c>
      <c r="H142" s="77" t="s">
        <v>6</v>
      </c>
      <c r="I142" s="79">
        <v>11</v>
      </c>
      <c r="J142" s="63">
        <v>3210000000</v>
      </c>
      <c r="K142" s="63">
        <v>0</v>
      </c>
      <c r="L142" s="63">
        <v>3201718428.3200002</v>
      </c>
      <c r="M142" s="80">
        <f t="shared" si="51"/>
        <v>8281571.6799998283</v>
      </c>
      <c r="N142" s="80">
        <v>2691483670.3200002</v>
      </c>
      <c r="O142" s="40">
        <f t="shared" si="52"/>
        <v>0.83846843312149533</v>
      </c>
      <c r="P142" s="80">
        <v>420701957</v>
      </c>
      <c r="Q142" s="81">
        <v>420639957</v>
      </c>
    </row>
    <row r="143" spans="1:18" ht="43.5" customHeight="1" x14ac:dyDescent="0.25">
      <c r="A143" s="67" t="s">
        <v>19</v>
      </c>
      <c r="B143" s="77" t="s">
        <v>102</v>
      </c>
      <c r="C143" s="77" t="s">
        <v>103</v>
      </c>
      <c r="D143" s="77" t="s">
        <v>107</v>
      </c>
      <c r="E143" s="77" t="s">
        <v>0</v>
      </c>
      <c r="F143" s="77"/>
      <c r="G143" s="78" t="s">
        <v>122</v>
      </c>
      <c r="H143" s="77" t="s">
        <v>6</v>
      </c>
      <c r="I143" s="79">
        <v>11</v>
      </c>
      <c r="J143" s="80">
        <v>60000000</v>
      </c>
      <c r="K143" s="63">
        <v>0</v>
      </c>
      <c r="L143" s="63">
        <v>58320793</v>
      </c>
      <c r="M143" s="80">
        <f t="shared" si="51"/>
        <v>1679207</v>
      </c>
      <c r="N143" s="80">
        <v>58320793</v>
      </c>
      <c r="O143" s="40">
        <f t="shared" si="52"/>
        <v>0.97201321666666662</v>
      </c>
      <c r="P143" s="80">
        <v>56796860</v>
      </c>
      <c r="Q143" s="81">
        <v>56796860</v>
      </c>
    </row>
    <row r="144" spans="1:18" ht="42.75" customHeight="1" x14ac:dyDescent="0.25">
      <c r="A144" s="67" t="s">
        <v>19</v>
      </c>
      <c r="B144" s="77" t="s">
        <v>102</v>
      </c>
      <c r="C144" s="77" t="s">
        <v>103</v>
      </c>
      <c r="D144" s="77" t="s">
        <v>107</v>
      </c>
      <c r="E144" s="77" t="s">
        <v>0</v>
      </c>
      <c r="F144" s="77" t="s">
        <v>0</v>
      </c>
      <c r="G144" s="78" t="s">
        <v>122</v>
      </c>
      <c r="H144" s="77" t="s">
        <v>9</v>
      </c>
      <c r="I144" s="79">
        <v>20</v>
      </c>
      <c r="J144" s="63">
        <v>8161000000</v>
      </c>
      <c r="K144" s="63">
        <v>0</v>
      </c>
      <c r="L144" s="63">
        <v>7288968301.0299997</v>
      </c>
      <c r="M144" s="80">
        <f t="shared" si="51"/>
        <v>872031698.97000027</v>
      </c>
      <c r="N144" s="80">
        <v>1661763752.03</v>
      </c>
      <c r="O144" s="40">
        <f t="shared" si="52"/>
        <v>0.20362256488543071</v>
      </c>
      <c r="P144" s="80">
        <v>342021043</v>
      </c>
      <c r="Q144" s="81">
        <v>342021043</v>
      </c>
    </row>
    <row r="145" spans="1:17" ht="41.25" customHeight="1" x14ac:dyDescent="0.25">
      <c r="A145" s="67" t="s">
        <v>19</v>
      </c>
      <c r="B145" s="77" t="s">
        <v>102</v>
      </c>
      <c r="C145" s="77" t="s">
        <v>103</v>
      </c>
      <c r="D145" s="77" t="s">
        <v>107</v>
      </c>
      <c r="E145" s="77" t="s">
        <v>0</v>
      </c>
      <c r="F145" s="77" t="s">
        <v>0</v>
      </c>
      <c r="G145" s="78" t="s">
        <v>122</v>
      </c>
      <c r="H145" s="77" t="s">
        <v>9</v>
      </c>
      <c r="I145" s="79">
        <v>21</v>
      </c>
      <c r="J145" s="63">
        <v>1850400000</v>
      </c>
      <c r="K145" s="63">
        <v>0</v>
      </c>
      <c r="L145" s="63">
        <v>1842506149.8</v>
      </c>
      <c r="M145" s="80">
        <f t="shared" si="51"/>
        <v>7893850.2000000477</v>
      </c>
      <c r="N145" s="80">
        <v>1681064869.8</v>
      </c>
      <c r="O145" s="40">
        <f t="shared" si="52"/>
        <v>0.90848728372243837</v>
      </c>
      <c r="P145" s="80">
        <v>593582277.99000001</v>
      </c>
      <c r="Q145" s="81">
        <v>530899254.99000001</v>
      </c>
    </row>
    <row r="146" spans="1:17" s="66" customFormat="1" ht="42.75" customHeight="1" x14ac:dyDescent="0.25">
      <c r="A146" s="67" t="s">
        <v>19</v>
      </c>
      <c r="B146" s="77" t="s">
        <v>102</v>
      </c>
      <c r="C146" s="77" t="s">
        <v>103</v>
      </c>
      <c r="D146" s="77" t="s">
        <v>108</v>
      </c>
      <c r="E146" s="77" t="s">
        <v>0</v>
      </c>
      <c r="F146" s="77" t="s">
        <v>0</v>
      </c>
      <c r="G146" s="78" t="s">
        <v>123</v>
      </c>
      <c r="H146" s="77" t="s">
        <v>6</v>
      </c>
      <c r="I146" s="79">
        <v>11</v>
      </c>
      <c r="J146" s="80">
        <v>650000000</v>
      </c>
      <c r="K146" s="63">
        <v>0</v>
      </c>
      <c r="L146" s="63">
        <v>568092680</v>
      </c>
      <c r="M146" s="80">
        <f t="shared" si="51"/>
        <v>81907320</v>
      </c>
      <c r="N146" s="80">
        <v>18773500</v>
      </c>
      <c r="O146" s="40">
        <f t="shared" si="52"/>
        <v>2.8882307692307693E-2</v>
      </c>
      <c r="P146" s="80">
        <v>14214820</v>
      </c>
      <c r="Q146" s="81">
        <v>14214820</v>
      </c>
    </row>
    <row r="147" spans="1:17" ht="31.5" customHeight="1" x14ac:dyDescent="0.25">
      <c r="A147" s="71" t="s">
        <v>19</v>
      </c>
      <c r="B147" s="25">
        <v>2999</v>
      </c>
      <c r="C147" s="25"/>
      <c r="D147" s="25"/>
      <c r="E147" s="25"/>
      <c r="F147" s="25"/>
      <c r="G147" s="26" t="s">
        <v>134</v>
      </c>
      <c r="H147" s="25" t="s">
        <v>6</v>
      </c>
      <c r="I147" s="27">
        <v>11</v>
      </c>
      <c r="J147" s="28">
        <f>SUM(J148:J158)</f>
        <v>14164290240</v>
      </c>
      <c r="K147" s="39">
        <f>SUM(K149:K158)</f>
        <v>0</v>
      </c>
      <c r="L147" s="39">
        <f>SUM(L148:L158)</f>
        <v>13232345000.08</v>
      </c>
      <c r="M147" s="28">
        <f>SUM(M148:M158)</f>
        <v>931945239.91999996</v>
      </c>
      <c r="N147" s="28">
        <f>SUM(N148:N158)</f>
        <v>10734682312.27</v>
      </c>
      <c r="O147" s="41">
        <f t="shared" ref="O147:O152" si="54">IF(N147&gt;1,N147/(J147-K147),0)</f>
        <v>0.75786941176588041</v>
      </c>
      <c r="P147" s="28">
        <f>SUM(P149:P158)</f>
        <v>5451778608.4099998</v>
      </c>
      <c r="Q147" s="36">
        <f>SUM(Q149:Q158)</f>
        <v>5449078708.4099998</v>
      </c>
    </row>
    <row r="148" spans="1:17" ht="31.5" customHeight="1" x14ac:dyDescent="0.25">
      <c r="A148" s="67" t="s">
        <v>19</v>
      </c>
      <c r="B148" s="20" t="s">
        <v>109</v>
      </c>
      <c r="C148" s="20" t="s">
        <v>103</v>
      </c>
      <c r="D148" s="20">
        <v>11</v>
      </c>
      <c r="E148" s="20"/>
      <c r="F148" s="20"/>
      <c r="G148" s="37" t="s">
        <v>145</v>
      </c>
      <c r="H148" s="20" t="s">
        <v>6</v>
      </c>
      <c r="I148" s="21">
        <v>11</v>
      </c>
      <c r="J148" s="22">
        <v>1230108111</v>
      </c>
      <c r="K148" s="44">
        <v>0</v>
      </c>
      <c r="L148" s="44">
        <v>1135268111</v>
      </c>
      <c r="M148" s="22">
        <f t="shared" ref="M148" si="55">+J148-L148-K148</f>
        <v>94840000</v>
      </c>
      <c r="N148" s="22">
        <v>45837228</v>
      </c>
      <c r="O148" s="40">
        <f t="shared" si="54"/>
        <v>3.7262763809220993E-2</v>
      </c>
      <c r="P148" s="22">
        <v>0</v>
      </c>
      <c r="Q148" s="23">
        <v>0</v>
      </c>
    </row>
    <row r="149" spans="1:17" ht="42.75" customHeight="1" x14ac:dyDescent="0.25">
      <c r="A149" s="67" t="s">
        <v>19</v>
      </c>
      <c r="B149" s="77" t="s">
        <v>109</v>
      </c>
      <c r="C149" s="77" t="s">
        <v>103</v>
      </c>
      <c r="D149" s="77" t="s">
        <v>106</v>
      </c>
      <c r="E149" s="77"/>
      <c r="F149" s="77"/>
      <c r="G149" s="78" t="s">
        <v>124</v>
      </c>
      <c r="H149" s="77" t="s">
        <v>6</v>
      </c>
      <c r="I149" s="79">
        <v>11</v>
      </c>
      <c r="J149" s="80">
        <v>200000000</v>
      </c>
      <c r="K149" s="63">
        <v>0</v>
      </c>
      <c r="L149" s="63">
        <v>200000000</v>
      </c>
      <c r="M149" s="80">
        <f t="shared" ref="M149:M158" si="56">+J149-L149-K149</f>
        <v>0</v>
      </c>
      <c r="N149" s="80">
        <v>200000000</v>
      </c>
      <c r="O149" s="40">
        <f t="shared" si="54"/>
        <v>1</v>
      </c>
      <c r="P149" s="80">
        <v>0</v>
      </c>
      <c r="Q149" s="81">
        <v>0</v>
      </c>
    </row>
    <row r="150" spans="1:17" ht="33" customHeight="1" x14ac:dyDescent="0.25">
      <c r="A150" s="67" t="s">
        <v>19</v>
      </c>
      <c r="B150" s="77" t="s">
        <v>109</v>
      </c>
      <c r="C150" s="77" t="s">
        <v>103</v>
      </c>
      <c r="D150" s="77" t="s">
        <v>107</v>
      </c>
      <c r="E150" s="77" t="s">
        <v>0</v>
      </c>
      <c r="F150" s="77" t="s">
        <v>0</v>
      </c>
      <c r="G150" s="78" t="s">
        <v>125</v>
      </c>
      <c r="H150" s="77" t="s">
        <v>6</v>
      </c>
      <c r="I150" s="79">
        <v>11</v>
      </c>
      <c r="J150" s="80">
        <v>6550000000</v>
      </c>
      <c r="K150" s="63">
        <v>0</v>
      </c>
      <c r="L150" s="63">
        <v>6424178707.6199999</v>
      </c>
      <c r="M150" s="80">
        <f t="shared" si="56"/>
        <v>125821292.38000011</v>
      </c>
      <c r="N150" s="80">
        <v>6392014615.6899996</v>
      </c>
      <c r="O150" s="40">
        <f t="shared" si="54"/>
        <v>0.9758800939984732</v>
      </c>
      <c r="P150" s="80">
        <v>4897395495.6700001</v>
      </c>
      <c r="Q150" s="81">
        <v>4894695595.6700001</v>
      </c>
    </row>
    <row r="151" spans="1:17" ht="33" customHeight="1" x14ac:dyDescent="0.25">
      <c r="A151" s="67" t="s">
        <v>19</v>
      </c>
      <c r="B151" s="77" t="s">
        <v>109</v>
      </c>
      <c r="C151" s="77" t="s">
        <v>103</v>
      </c>
      <c r="D151" s="77" t="s">
        <v>108</v>
      </c>
      <c r="E151" s="77" t="s">
        <v>0</v>
      </c>
      <c r="F151" s="77" t="s">
        <v>0</v>
      </c>
      <c r="G151" s="78" t="s">
        <v>126</v>
      </c>
      <c r="H151" s="77" t="s">
        <v>6</v>
      </c>
      <c r="I151" s="79">
        <v>11</v>
      </c>
      <c r="J151" s="80">
        <v>3764182129</v>
      </c>
      <c r="K151" s="63">
        <v>0</v>
      </c>
      <c r="L151" s="63">
        <v>3443736518.0500002</v>
      </c>
      <c r="M151" s="80">
        <f t="shared" si="56"/>
        <v>320445610.94999981</v>
      </c>
      <c r="N151" s="80">
        <v>3149125244.0500002</v>
      </c>
      <c r="O151" s="40">
        <f t="shared" si="54"/>
        <v>0.83660278279005673</v>
      </c>
      <c r="P151" s="80">
        <v>229598222</v>
      </c>
      <c r="Q151" s="81">
        <v>229598222</v>
      </c>
    </row>
    <row r="152" spans="1:17" ht="45" customHeight="1" x14ac:dyDescent="0.25">
      <c r="A152" s="67" t="s">
        <v>19</v>
      </c>
      <c r="B152" s="77" t="s">
        <v>109</v>
      </c>
      <c r="C152" s="77" t="s">
        <v>103</v>
      </c>
      <c r="D152" s="77" t="s">
        <v>110</v>
      </c>
      <c r="E152" s="77"/>
      <c r="F152" s="77"/>
      <c r="G152" s="78" t="s">
        <v>127</v>
      </c>
      <c r="H152" s="77" t="s">
        <v>6</v>
      </c>
      <c r="I152" s="79">
        <v>11</v>
      </c>
      <c r="J152" s="80">
        <v>200000000</v>
      </c>
      <c r="K152" s="63">
        <v>0</v>
      </c>
      <c r="L152" s="63">
        <v>147822012</v>
      </c>
      <c r="M152" s="80">
        <f t="shared" si="56"/>
        <v>52177988</v>
      </c>
      <c r="N152" s="80">
        <v>0</v>
      </c>
      <c r="O152" s="40">
        <f t="shared" si="54"/>
        <v>0</v>
      </c>
      <c r="P152" s="80">
        <v>0</v>
      </c>
      <c r="Q152" s="81">
        <v>0</v>
      </c>
    </row>
    <row r="153" spans="1:17" ht="33" customHeight="1" x14ac:dyDescent="0.25">
      <c r="A153" s="67" t="s">
        <v>19</v>
      </c>
      <c r="B153" s="77" t="s">
        <v>109</v>
      </c>
      <c r="C153" s="77" t="s">
        <v>103</v>
      </c>
      <c r="D153" s="77" t="s">
        <v>111</v>
      </c>
      <c r="E153" s="77"/>
      <c r="F153" s="77"/>
      <c r="G153" s="78" t="s">
        <v>128</v>
      </c>
      <c r="H153" s="77" t="s">
        <v>6</v>
      </c>
      <c r="I153" s="79">
        <v>11</v>
      </c>
      <c r="J153" s="80">
        <v>90000000</v>
      </c>
      <c r="K153" s="63">
        <v>0</v>
      </c>
      <c r="L153" s="63">
        <v>85487348</v>
      </c>
      <c r="M153" s="80">
        <f t="shared" si="56"/>
        <v>4512652</v>
      </c>
      <c r="N153" s="80">
        <v>85479800</v>
      </c>
      <c r="O153" s="40">
        <f t="shared" ref="O153:O154" si="57">IF(N153&gt;1,N153/(J153-K153),0)</f>
        <v>0.9497755555555556</v>
      </c>
      <c r="P153" s="80">
        <v>70041500</v>
      </c>
      <c r="Q153" s="81">
        <v>70041500</v>
      </c>
    </row>
    <row r="154" spans="1:17" ht="32.25" customHeight="1" x14ac:dyDescent="0.25">
      <c r="A154" s="67" t="s">
        <v>19</v>
      </c>
      <c r="B154" s="77" t="s">
        <v>109</v>
      </c>
      <c r="C154" s="77" t="s">
        <v>103</v>
      </c>
      <c r="D154" s="77" t="s">
        <v>112</v>
      </c>
      <c r="E154" s="77" t="s">
        <v>0</v>
      </c>
      <c r="F154" s="77" t="s">
        <v>0</v>
      </c>
      <c r="G154" s="78" t="s">
        <v>129</v>
      </c>
      <c r="H154" s="77" t="s">
        <v>6</v>
      </c>
      <c r="I154" s="79">
        <v>11</v>
      </c>
      <c r="J154" s="80">
        <v>0</v>
      </c>
      <c r="K154" s="63">
        <v>0</v>
      </c>
      <c r="L154" s="63">
        <v>0</v>
      </c>
      <c r="M154" s="80">
        <f t="shared" si="56"/>
        <v>0</v>
      </c>
      <c r="N154" s="80">
        <v>0</v>
      </c>
      <c r="O154" s="40">
        <f t="shared" si="57"/>
        <v>0</v>
      </c>
      <c r="P154" s="80">
        <v>0</v>
      </c>
      <c r="Q154" s="81">
        <v>0</v>
      </c>
    </row>
    <row r="155" spans="1:17" ht="44.25" customHeight="1" x14ac:dyDescent="0.25">
      <c r="A155" s="67" t="s">
        <v>19</v>
      </c>
      <c r="B155" s="77" t="s">
        <v>109</v>
      </c>
      <c r="C155" s="77" t="s">
        <v>103</v>
      </c>
      <c r="D155" s="77" t="s">
        <v>113</v>
      </c>
      <c r="E155" s="77" t="s">
        <v>0</v>
      </c>
      <c r="F155" s="77" t="s">
        <v>0</v>
      </c>
      <c r="G155" s="78" t="s">
        <v>130</v>
      </c>
      <c r="H155" s="77" t="s">
        <v>6</v>
      </c>
      <c r="I155" s="79">
        <v>11</v>
      </c>
      <c r="J155" s="80">
        <v>330000000</v>
      </c>
      <c r="K155" s="63">
        <v>0</v>
      </c>
      <c r="L155" s="63">
        <v>233065610</v>
      </c>
      <c r="M155" s="80">
        <f t="shared" si="56"/>
        <v>96934390</v>
      </c>
      <c r="N155" s="80">
        <v>189300000</v>
      </c>
      <c r="O155" s="40">
        <f t="shared" ref="O155:O163" si="58">IF(N155&gt;1,N155/(J155-K155),0)</f>
        <v>0.57363636363636361</v>
      </c>
      <c r="P155" s="80">
        <v>78421920.870000005</v>
      </c>
      <c r="Q155" s="81">
        <v>78421920.870000005</v>
      </c>
    </row>
    <row r="156" spans="1:17" ht="32.25" customHeight="1" x14ac:dyDescent="0.25">
      <c r="A156" s="67"/>
      <c r="B156" s="20" t="s">
        <v>109</v>
      </c>
      <c r="C156" s="20" t="s">
        <v>103</v>
      </c>
      <c r="D156" s="20" t="s">
        <v>115</v>
      </c>
      <c r="E156" s="20"/>
      <c r="F156" s="20"/>
      <c r="G156" s="37" t="s">
        <v>131</v>
      </c>
      <c r="H156" s="20" t="s">
        <v>6</v>
      </c>
      <c r="I156" s="21">
        <v>11</v>
      </c>
      <c r="J156" s="22">
        <v>500000000</v>
      </c>
      <c r="K156" s="44">
        <v>0</v>
      </c>
      <c r="L156" s="44">
        <v>359477157.39999998</v>
      </c>
      <c r="M156" s="22">
        <f t="shared" si="56"/>
        <v>140522842.60000002</v>
      </c>
      <c r="N156" s="22">
        <v>221041308.52000001</v>
      </c>
      <c r="O156" s="40">
        <f t="shared" si="58"/>
        <v>0.44208261704000001</v>
      </c>
      <c r="P156" s="22">
        <v>52519199.859999999</v>
      </c>
      <c r="Q156" s="23">
        <v>52519199.859999999</v>
      </c>
    </row>
    <row r="157" spans="1:17" ht="32.25" customHeight="1" x14ac:dyDescent="0.25">
      <c r="A157" s="67" t="s">
        <v>19</v>
      </c>
      <c r="B157" s="20" t="s">
        <v>109</v>
      </c>
      <c r="C157" s="20" t="s">
        <v>103</v>
      </c>
      <c r="D157" s="20" t="s">
        <v>116</v>
      </c>
      <c r="E157" s="20"/>
      <c r="F157" s="20"/>
      <c r="G157" s="37" t="s">
        <v>132</v>
      </c>
      <c r="H157" s="20" t="s">
        <v>6</v>
      </c>
      <c r="I157" s="21">
        <v>11</v>
      </c>
      <c r="J157" s="22">
        <v>550000000</v>
      </c>
      <c r="K157" s="44">
        <v>0</v>
      </c>
      <c r="L157" s="44">
        <v>453309536.00999999</v>
      </c>
      <c r="M157" s="22">
        <f t="shared" ref="M157" si="59">+J157-L157-K157</f>
        <v>96690463.99000001</v>
      </c>
      <c r="N157" s="22">
        <v>445583426.00999999</v>
      </c>
      <c r="O157" s="40">
        <f t="shared" si="58"/>
        <v>0.81015168365454548</v>
      </c>
      <c r="P157" s="22">
        <v>119121300.01000001</v>
      </c>
      <c r="Q157" s="23">
        <v>119121300.01000001</v>
      </c>
    </row>
    <row r="158" spans="1:17" ht="25.5" customHeight="1" x14ac:dyDescent="0.25">
      <c r="A158" s="67" t="s">
        <v>19</v>
      </c>
      <c r="B158" s="77" t="s">
        <v>109</v>
      </c>
      <c r="C158" s="77" t="s">
        <v>103</v>
      </c>
      <c r="D158" s="77">
        <v>24</v>
      </c>
      <c r="E158" s="77"/>
      <c r="F158" s="77"/>
      <c r="G158" s="37" t="s">
        <v>144</v>
      </c>
      <c r="H158" s="77" t="s">
        <v>6</v>
      </c>
      <c r="I158" s="79">
        <v>11</v>
      </c>
      <c r="J158" s="80">
        <v>750000000</v>
      </c>
      <c r="K158" s="63">
        <v>0</v>
      </c>
      <c r="L158" s="63">
        <v>750000000</v>
      </c>
      <c r="M158" s="80">
        <f t="shared" si="56"/>
        <v>0</v>
      </c>
      <c r="N158" s="80">
        <v>6300690</v>
      </c>
      <c r="O158" s="40">
        <f t="shared" si="58"/>
        <v>8.4009199999999992E-3</v>
      </c>
      <c r="P158" s="80">
        <v>4680970</v>
      </c>
      <c r="Q158" s="81">
        <v>4680970</v>
      </c>
    </row>
    <row r="159" spans="1:17" ht="16.5" customHeight="1" x14ac:dyDescent="0.25">
      <c r="A159" s="14" t="s">
        <v>19</v>
      </c>
      <c r="B159" s="4"/>
      <c r="C159" s="4"/>
      <c r="D159" s="4"/>
      <c r="E159" s="4"/>
      <c r="F159" s="4"/>
      <c r="G159" s="3" t="s">
        <v>20</v>
      </c>
      <c r="H159" s="4" t="s">
        <v>6</v>
      </c>
      <c r="I159" s="5">
        <v>11</v>
      </c>
      <c r="J159" s="6">
        <f>J133+J147</f>
        <v>30555290240</v>
      </c>
      <c r="K159" s="6">
        <f>K133+K147</f>
        <v>0</v>
      </c>
      <c r="L159" s="6">
        <f>L133+L147</f>
        <v>28603395503.91</v>
      </c>
      <c r="M159" s="6">
        <f>M133+M147</f>
        <v>1951894736.0899997</v>
      </c>
      <c r="N159" s="6">
        <f>N133+N147</f>
        <v>22295016131.700001</v>
      </c>
      <c r="O159" s="42">
        <f t="shared" si="58"/>
        <v>0.72966140909090582</v>
      </c>
      <c r="P159" s="6">
        <f>P133+P147</f>
        <v>8156960488.21</v>
      </c>
      <c r="Q159" s="15">
        <f>Q133+Q147</f>
        <v>8153180257.21</v>
      </c>
    </row>
    <row r="160" spans="1:17" ht="16.5" customHeight="1" x14ac:dyDescent="0.25">
      <c r="A160" s="14" t="s">
        <v>19</v>
      </c>
      <c r="B160" s="4"/>
      <c r="C160" s="4"/>
      <c r="D160" s="4"/>
      <c r="E160" s="4"/>
      <c r="F160" s="4"/>
      <c r="G160" s="3" t="s">
        <v>20</v>
      </c>
      <c r="H160" s="4" t="s">
        <v>9</v>
      </c>
      <c r="I160" s="5">
        <v>20</v>
      </c>
      <c r="J160" s="6">
        <f>J134</f>
        <v>12261000000</v>
      </c>
      <c r="K160" s="6">
        <f t="shared" ref="K160:Q160" si="60">K134</f>
        <v>0</v>
      </c>
      <c r="L160" s="6">
        <f t="shared" si="60"/>
        <v>10638950439.029999</v>
      </c>
      <c r="M160" s="6">
        <f>M134</f>
        <v>1622049560.9700003</v>
      </c>
      <c r="N160" s="6">
        <f>N134</f>
        <v>2411745890.0299997</v>
      </c>
      <c r="O160" s="42">
        <f t="shared" si="58"/>
        <v>0.19670058641464805</v>
      </c>
      <c r="P160" s="6">
        <f t="shared" si="60"/>
        <v>437006201</v>
      </c>
      <c r="Q160" s="15">
        <f t="shared" si="60"/>
        <v>437006201</v>
      </c>
    </row>
    <row r="161" spans="1:17" ht="15" customHeight="1" x14ac:dyDescent="0.25">
      <c r="A161" s="14" t="s">
        <v>19</v>
      </c>
      <c r="B161" s="4"/>
      <c r="C161" s="4"/>
      <c r="D161" s="4"/>
      <c r="E161" s="4"/>
      <c r="F161" s="4"/>
      <c r="G161" s="3" t="s">
        <v>20</v>
      </c>
      <c r="H161" s="4" t="s">
        <v>9</v>
      </c>
      <c r="I161" s="5">
        <v>21</v>
      </c>
      <c r="J161" s="6">
        <f>J135</f>
        <v>1852300000</v>
      </c>
      <c r="K161" s="6">
        <f t="shared" ref="K161:Q161" si="61">K135</f>
        <v>0</v>
      </c>
      <c r="L161" s="6">
        <f t="shared" si="61"/>
        <v>1844058039.8</v>
      </c>
      <c r="M161" s="6">
        <f>M135</f>
        <v>8241960.2000000477</v>
      </c>
      <c r="N161" s="6">
        <f t="shared" si="61"/>
        <v>1682616759.8</v>
      </c>
      <c r="O161" s="42">
        <f t="shared" si="58"/>
        <v>0.90839321913296978</v>
      </c>
      <c r="P161" s="6">
        <f t="shared" si="61"/>
        <v>595134167.99000001</v>
      </c>
      <c r="Q161" s="15">
        <f t="shared" si="61"/>
        <v>532451144.99000001</v>
      </c>
    </row>
    <row r="162" spans="1:17" s="18" customFormat="1" ht="13.5" customHeight="1" x14ac:dyDescent="0.2">
      <c r="A162" s="103" t="s">
        <v>31</v>
      </c>
      <c r="B162" s="104"/>
      <c r="C162" s="104"/>
      <c r="D162" s="104"/>
      <c r="E162" s="104"/>
      <c r="F162" s="104"/>
      <c r="G162" s="104"/>
      <c r="H162" s="104"/>
      <c r="I162" s="105"/>
      <c r="J162" s="7">
        <f>SUM(J159:J161)</f>
        <v>44668590240</v>
      </c>
      <c r="K162" s="7">
        <f>SUM(K159:K161)</f>
        <v>0</v>
      </c>
      <c r="L162" s="7">
        <f>SUM(L159:L161)</f>
        <v>41086403982.740005</v>
      </c>
      <c r="M162" s="58">
        <f>SUM(M159:M161)</f>
        <v>3582186257.2600002</v>
      </c>
      <c r="N162" s="58">
        <f>SUM(N159:N161)</f>
        <v>26389378781.529999</v>
      </c>
      <c r="O162" s="42">
        <f t="shared" si="58"/>
        <v>0.59078154559484475</v>
      </c>
      <c r="P162" s="7">
        <f>SUM(P159:P161)</f>
        <v>9189100857.1999989</v>
      </c>
      <c r="Q162" s="16">
        <f>SUM(Q159:Q161)</f>
        <v>9122637603.1999989</v>
      </c>
    </row>
    <row r="163" spans="1:17" s="29" customFormat="1" ht="11.25" customHeight="1" thickBot="1" x14ac:dyDescent="0.3">
      <c r="A163" s="106" t="s">
        <v>32</v>
      </c>
      <c r="B163" s="107"/>
      <c r="C163" s="107"/>
      <c r="D163" s="107"/>
      <c r="E163" s="107"/>
      <c r="F163" s="107"/>
      <c r="G163" s="107"/>
      <c r="H163" s="107"/>
      <c r="I163" s="108"/>
      <c r="J163" s="94">
        <f>+J162+J131</f>
        <v>270722290240</v>
      </c>
      <c r="K163" s="59">
        <f>+K162+K131</f>
        <v>12888000000</v>
      </c>
      <c r="L163" s="59">
        <f>+L162+L131</f>
        <v>201828384017.59003</v>
      </c>
      <c r="M163" s="59">
        <f>+M162+M131</f>
        <v>56005906222.410004</v>
      </c>
      <c r="N163" s="59">
        <f>+N162+N131</f>
        <v>179462790192.20999</v>
      </c>
      <c r="O163" s="61">
        <f t="shared" si="58"/>
        <v>0.69603926624794776</v>
      </c>
      <c r="P163" s="59">
        <f>+P162+P131</f>
        <v>157241017208.93002</v>
      </c>
      <c r="Q163" s="75">
        <f>Q131+Q162</f>
        <v>157125895858.57001</v>
      </c>
    </row>
    <row r="164" spans="1:17" s="29" customFormat="1" ht="9" customHeight="1" x14ac:dyDescent="0.25">
      <c r="A164" s="29" t="s">
        <v>34</v>
      </c>
      <c r="E164" s="30"/>
      <c r="F164" s="31"/>
      <c r="G164" s="32"/>
      <c r="H164" s="33"/>
      <c r="I164" s="34"/>
      <c r="J164" s="93"/>
      <c r="K164" s="82"/>
      <c r="L164" s="64"/>
      <c r="M164" s="35"/>
      <c r="N164" s="47"/>
      <c r="O164" s="35"/>
    </row>
    <row r="165" spans="1:17" s="29" customFormat="1" ht="9" customHeight="1" x14ac:dyDescent="0.25">
      <c r="A165" s="29" t="s">
        <v>194</v>
      </c>
      <c r="E165" s="30"/>
      <c r="F165" s="31"/>
      <c r="G165" s="32"/>
      <c r="H165" s="33"/>
      <c r="I165" s="34"/>
      <c r="K165" s="89"/>
      <c r="L165" s="45"/>
      <c r="M165" s="35"/>
      <c r="N165" s="48"/>
      <c r="O165" s="35"/>
    </row>
    <row r="166" spans="1:17" s="29" customFormat="1" ht="9" customHeight="1" x14ac:dyDescent="0.25">
      <c r="A166" s="29" t="s">
        <v>192</v>
      </c>
      <c r="E166" s="30"/>
      <c r="F166" s="31"/>
      <c r="G166" s="32"/>
      <c r="H166" s="33"/>
      <c r="I166" s="34"/>
      <c r="L166" s="90"/>
      <c r="M166" s="35"/>
      <c r="N166" s="48"/>
      <c r="O166" s="35"/>
    </row>
    <row r="167" spans="1:17" x14ac:dyDescent="0.25">
      <c r="A167" s="29" t="s">
        <v>193</v>
      </c>
      <c r="B167" s="29"/>
      <c r="C167" s="29"/>
      <c r="D167" s="29"/>
      <c r="E167" s="30"/>
      <c r="F167" s="31"/>
      <c r="G167" s="32"/>
      <c r="H167" s="33"/>
      <c r="I167" s="34"/>
      <c r="J167" s="29"/>
      <c r="K167" s="29"/>
      <c r="L167" s="45"/>
      <c r="M167" s="35"/>
      <c r="N167" s="48"/>
      <c r="O167" s="35"/>
      <c r="P167" s="29"/>
      <c r="Q167" s="29"/>
    </row>
  </sheetData>
  <mergeCells count="13">
    <mergeCell ref="A2:Q2"/>
    <mergeCell ref="A1:F1"/>
    <mergeCell ref="A132:Q132"/>
    <mergeCell ref="A162:I162"/>
    <mergeCell ref="A163:I163"/>
    <mergeCell ref="A35:I35"/>
    <mergeCell ref="A36:Q36"/>
    <mergeCell ref="A97:I97"/>
    <mergeCell ref="A98:Q98"/>
    <mergeCell ref="A126:I126"/>
    <mergeCell ref="A131:I131"/>
    <mergeCell ref="A115:Q115"/>
    <mergeCell ref="A114:I114"/>
  </mergeCells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OCTUBRE 31- 2021
&amp;RCódigo del Formato: DG-A-P-072-F-004
Versión: 06
Página &amp;P de &amp;N</oddHeader>
  </headerFooter>
  <ignoredErrors>
    <ignoredError sqref="B36:Q36 A112:H112 A37:I37 A98:Q98 A116:I116 L122 A23:A31 A33 K33 A45 K45 A47 K47 A55:A56 K55:K56 A104:I106 K105:K106 M105 O24 O28 O30 A118:B120 H33:I33 K23:K31 A122:A124 A101:C102 D124:F124 H124:I124 P112:Q112 P118 P122:Q122 A34:L34 A35:L35 N34:Q35 A100:I100 N101:N102 N104 N118 N122 A94:I94 A96:H96 A97:I97 J122 K123 K119:K120 M40 K112 E118:I118 G119:I120 G23:I31 E102:F102 H102:I102 P101:Q102 P104:Q104 M112 M123 H39 H45 H47:I47 H50:I51 H55:I56 B5:D18 B19:E33 B3:E4 E5:E17 I4 A43:H43 B72:B84 C73:C84 B91:F92 B85:C88 D73:F88 C72:F72 B95 B107:F111 I91:I92 I42:I46 E101:I101 B155:D158 B148:E154 D122:H123 B121:C125 B44:F47 B55:F70 I88:I89 B89:F89 H53:I53 K50:K53 A50:F53 I38:I40 B38:F40 A39:A40 A42:G42" numberStoredAsText="1"/>
    <ignoredError sqref="O18 M118 M122 O3:O4 K18 M18 M26 O102:O112 O159:O162" formula="1"/>
    <ignoredError sqref="O26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OCTUBRE 31-2021</vt:lpstr>
      <vt:lpstr>'OCTUBRE 31-2021'!Área_de_impresión</vt:lpstr>
      <vt:lpstr>'OCTUBRE 31-2021'!Títulos_a_imprimir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Hewlett-Packard Company</cp:lastModifiedBy>
  <cp:lastPrinted>2021-10-04T17:07:15Z</cp:lastPrinted>
  <dcterms:created xsi:type="dcterms:W3CDTF">2016-02-01T15:56:25Z</dcterms:created>
  <dcterms:modified xsi:type="dcterms:W3CDTF">2021-11-04T19:56:18Z</dcterms:modified>
</cp:coreProperties>
</file>