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PRES-2021\INFORMES DE EJECUCION 2021\NOVIEMBRE-30-2021\"/>
    </mc:Choice>
  </mc:AlternateContent>
  <bookViews>
    <workbookView xWindow="-120" yWindow="-120" windowWidth="29040" windowHeight="15840"/>
  </bookViews>
  <sheets>
    <sheet name="NOVIEMBRE 30-2021" sheetId="11" r:id="rId1"/>
  </sheets>
  <definedNames>
    <definedName name="_xlnm._FilterDatabase" localSheetId="0" hidden="1">'NOVIEMBRE 30-2021'!$A$1:$S$173</definedName>
    <definedName name="_xlnm.Print_Area" localSheetId="0">'NOVIEMBRE 30-2021'!$A$1:$Q$174</definedName>
    <definedName name="_xlnm.Print_Titles" localSheetId="0">'NOVIEMBRE 30-2021'!$1:$1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31" i="11" l="1"/>
  <c r="J131" i="11"/>
  <c r="L120" i="11"/>
  <c r="L121" i="11"/>
  <c r="O130" i="11"/>
  <c r="O129" i="11"/>
  <c r="O128" i="11"/>
  <c r="O127" i="11"/>
  <c r="O126" i="11"/>
  <c r="O125" i="11"/>
  <c r="O124" i="11"/>
  <c r="O123" i="11"/>
  <c r="O122" i="11"/>
  <c r="O121" i="11"/>
  <c r="O120" i="11"/>
  <c r="Q120" i="11"/>
  <c r="P120" i="11"/>
  <c r="N120" i="11"/>
  <c r="J120" i="11"/>
  <c r="J121" i="11"/>
  <c r="J125" i="11"/>
  <c r="Q125" i="11"/>
  <c r="P125" i="11"/>
  <c r="N125" i="11"/>
  <c r="Q126" i="11"/>
  <c r="P126" i="11"/>
  <c r="N126" i="11"/>
  <c r="L126" i="11"/>
  <c r="J126" i="11"/>
  <c r="J128" i="11"/>
  <c r="M125" i="11"/>
  <c r="K125" i="11"/>
  <c r="L26" i="11"/>
  <c r="L18" i="11"/>
  <c r="L4" i="11"/>
  <c r="J4" i="11"/>
  <c r="J26" i="11"/>
  <c r="J18" i="11"/>
  <c r="Q37" i="11" l="1"/>
  <c r="Q154" i="11"/>
  <c r="Q140" i="11"/>
  <c r="P154" i="11"/>
  <c r="P140" i="11"/>
  <c r="P141" i="11"/>
  <c r="P142" i="11"/>
  <c r="P122" i="11"/>
  <c r="P37" i="11"/>
  <c r="L37" i="11"/>
  <c r="N37" i="11"/>
  <c r="L122" i="11"/>
  <c r="J122" i="11"/>
  <c r="L104" i="11"/>
  <c r="L103" i="11" s="1"/>
  <c r="J37" i="11"/>
  <c r="Q128" i="11"/>
  <c r="P128" i="11"/>
  <c r="N128" i="11"/>
  <c r="L128" i="11"/>
  <c r="Q127" i="11"/>
  <c r="N127" i="11"/>
  <c r="L127" i="11"/>
  <c r="J127" i="11"/>
  <c r="M129" i="11"/>
  <c r="K39" i="11"/>
  <c r="M39" i="11" s="1"/>
  <c r="O40" i="11"/>
  <c r="M41" i="11"/>
  <c r="O41" i="11"/>
  <c r="M43" i="11"/>
  <c r="O43" i="11"/>
  <c r="M44" i="11"/>
  <c r="O44" i="11"/>
  <c r="M45" i="11"/>
  <c r="O45" i="11"/>
  <c r="L47" i="11"/>
  <c r="L46" i="11"/>
  <c r="J47" i="11"/>
  <c r="J46" i="11"/>
  <c r="O39" i="11" l="1"/>
  <c r="O165" i="11"/>
  <c r="O164" i="11"/>
  <c r="O163" i="11"/>
  <c r="O162" i="11"/>
  <c r="O159" i="11"/>
  <c r="O158" i="11"/>
  <c r="O157" i="11"/>
  <c r="O156" i="11"/>
  <c r="O155" i="11"/>
  <c r="N154" i="11"/>
  <c r="Q46" i="11"/>
  <c r="P46" i="11"/>
  <c r="N46" i="11"/>
  <c r="O52" i="11"/>
  <c r="M52" i="11"/>
  <c r="K46" i="11" l="1"/>
  <c r="O46" i="11" s="1"/>
  <c r="K47" i="11"/>
  <c r="K40" i="11" s="1"/>
  <c r="M40" i="11" s="1"/>
  <c r="L48" i="11" l="1"/>
  <c r="J154" i="11"/>
  <c r="L154" i="11"/>
  <c r="J48" i="11" l="1"/>
  <c r="M105" i="11" l="1"/>
  <c r="Q47" i="11"/>
  <c r="P47" i="11"/>
  <c r="N47" i="11"/>
  <c r="O58" i="11"/>
  <c r="M58" i="11"/>
  <c r="O79" i="11"/>
  <c r="O75" i="11"/>
  <c r="O74" i="11"/>
  <c r="M75" i="11"/>
  <c r="O97" i="11"/>
  <c r="M97" i="11"/>
  <c r="O94" i="11"/>
  <c r="M94" i="11"/>
  <c r="M93" i="11"/>
  <c r="O53" i="11"/>
  <c r="M53" i="11"/>
  <c r="M110" i="11"/>
  <c r="M49" i="11" l="1"/>
  <c r="M50" i="11"/>
  <c r="M51" i="11"/>
  <c r="M54" i="11"/>
  <c r="M55" i="11"/>
  <c r="M56" i="11"/>
  <c r="M57" i="11"/>
  <c r="M59" i="11"/>
  <c r="M60" i="11"/>
  <c r="M61" i="11"/>
  <c r="M62" i="11"/>
  <c r="M63" i="11"/>
  <c r="M64" i="11"/>
  <c r="M65" i="11"/>
  <c r="M66" i="11"/>
  <c r="M67" i="11"/>
  <c r="M68" i="11"/>
  <c r="M69" i="11"/>
  <c r="M70" i="11"/>
  <c r="M71" i="11"/>
  <c r="M72" i="11"/>
  <c r="M73" i="11"/>
  <c r="M74" i="11"/>
  <c r="M76" i="11"/>
  <c r="M77" i="11"/>
  <c r="M78" i="11"/>
  <c r="M79" i="11"/>
  <c r="M47" i="11" s="1"/>
  <c r="M80" i="11"/>
  <c r="M48" i="11" s="1"/>
  <c r="M81" i="11"/>
  <c r="M82" i="11"/>
  <c r="M83" i="11"/>
  <c r="M84" i="11"/>
  <c r="M85" i="11"/>
  <c r="M86" i="11"/>
  <c r="M87" i="11"/>
  <c r="M88" i="11"/>
  <c r="M89" i="11"/>
  <c r="M90" i="11"/>
  <c r="M91" i="11"/>
  <c r="M92" i="11"/>
  <c r="M95" i="11"/>
  <c r="M96" i="11"/>
  <c r="M46" i="11" l="1"/>
  <c r="Q104" i="11"/>
  <c r="P104" i="11"/>
  <c r="N104" i="11"/>
  <c r="N103" i="11" s="1"/>
  <c r="K104" i="11"/>
  <c r="J104" i="11"/>
  <c r="J103" i="11" s="1"/>
  <c r="N48" i="11"/>
  <c r="L99" i="11"/>
  <c r="N140" i="11"/>
  <c r="N26" i="11"/>
  <c r="N18" i="11"/>
  <c r="O93" i="11"/>
  <c r="O5" i="11" l="1"/>
  <c r="O161" i="11" l="1"/>
  <c r="O160" i="11"/>
  <c r="O153" i="11"/>
  <c r="O152" i="11"/>
  <c r="O151" i="11"/>
  <c r="O150" i="11"/>
  <c r="O149" i="11"/>
  <c r="O148" i="11"/>
  <c r="O147" i="11"/>
  <c r="O146" i="11"/>
  <c r="O145" i="11"/>
  <c r="O144" i="11"/>
  <c r="O143" i="11"/>
  <c r="O116" i="11"/>
  <c r="O110" i="11"/>
  <c r="O109" i="11"/>
  <c r="O105" i="11"/>
  <c r="O96" i="11"/>
  <c r="O95" i="11"/>
  <c r="O92" i="11"/>
  <c r="O91" i="11"/>
  <c r="O90" i="11"/>
  <c r="O89" i="11"/>
  <c r="O88" i="11"/>
  <c r="O87" i="11"/>
  <c r="O86" i="11"/>
  <c r="O85" i="11"/>
  <c r="O84" i="11"/>
  <c r="O83" i="11"/>
  <c r="O82" i="11"/>
  <c r="O81" i="11"/>
  <c r="O80" i="11"/>
  <c r="O78" i="11"/>
  <c r="O77" i="11"/>
  <c r="O76" i="11"/>
  <c r="O73" i="11"/>
  <c r="O72" i="11"/>
  <c r="O71" i="11"/>
  <c r="O70" i="11"/>
  <c r="O69" i="11"/>
  <c r="O68" i="11"/>
  <c r="O67" i="11"/>
  <c r="O66" i="11"/>
  <c r="O65" i="11"/>
  <c r="O64" i="11"/>
  <c r="O63" i="11"/>
  <c r="O62" i="11"/>
  <c r="O61" i="11"/>
  <c r="O60" i="11"/>
  <c r="O59" i="11"/>
  <c r="O57" i="11"/>
  <c r="O56" i="11"/>
  <c r="O55" i="11"/>
  <c r="O54" i="11"/>
  <c r="O51" i="11"/>
  <c r="O50" i="11"/>
  <c r="O49" i="11"/>
  <c r="O22" i="11"/>
  <c r="O21" i="11"/>
  <c r="O20" i="11"/>
  <c r="O19" i="11"/>
  <c r="O17" i="11"/>
  <c r="O16" i="11"/>
  <c r="O15" i="11"/>
  <c r="O14" i="11"/>
  <c r="O13" i="11"/>
  <c r="O12" i="11"/>
  <c r="O11" i="11"/>
  <c r="O10" i="11"/>
  <c r="O9" i="11"/>
  <c r="O8" i="11"/>
  <c r="O7" i="11"/>
  <c r="O6" i="11"/>
  <c r="M123" i="11" l="1"/>
  <c r="J98" i="11"/>
  <c r="Q103" i="11"/>
  <c r="P103" i="11"/>
  <c r="Q113" i="11"/>
  <c r="P113" i="11"/>
  <c r="N113" i="11"/>
  <c r="L113" i="11"/>
  <c r="K113" i="11"/>
  <c r="J113" i="11"/>
  <c r="Q115" i="11"/>
  <c r="P115" i="11"/>
  <c r="N115" i="11"/>
  <c r="O115" i="11" s="1"/>
  <c r="L115" i="11"/>
  <c r="J115" i="11"/>
  <c r="O113" i="11" l="1"/>
  <c r="P112" i="11"/>
  <c r="O103" i="11"/>
  <c r="O104" i="11"/>
  <c r="K103" i="11"/>
  <c r="K117" i="11"/>
  <c r="Q112" i="11"/>
  <c r="L112" i="11"/>
  <c r="N112" i="11"/>
  <c r="J112" i="11"/>
  <c r="J108" i="11"/>
  <c r="J106" i="11" l="1"/>
  <c r="J107" i="11"/>
  <c r="M100" i="11" l="1"/>
  <c r="M137" i="11" s="1"/>
  <c r="M124" i="11"/>
  <c r="K48" i="11"/>
  <c r="Q48" i="11"/>
  <c r="Q100" i="11" s="1"/>
  <c r="Q137" i="11" s="1"/>
  <c r="P48" i="11"/>
  <c r="P100" i="11" s="1"/>
  <c r="P137" i="11" s="1"/>
  <c r="L100" i="11"/>
  <c r="L137" i="11" s="1"/>
  <c r="Q99" i="11"/>
  <c r="Q136" i="11" s="1"/>
  <c r="P99" i="11"/>
  <c r="P136" i="11" s="1"/>
  <c r="J100" i="11"/>
  <c r="J137" i="11" s="1"/>
  <c r="J99" i="11"/>
  <c r="J136" i="11" s="1"/>
  <c r="L98" i="11"/>
  <c r="K38" i="11"/>
  <c r="O38" i="11" l="1"/>
  <c r="K37" i="11"/>
  <c r="K100" i="11"/>
  <c r="K137" i="11" s="1"/>
  <c r="O48" i="11"/>
  <c r="L136" i="11"/>
  <c r="J101" i="11"/>
  <c r="P98" i="11"/>
  <c r="N100" i="11"/>
  <c r="Q98" i="11"/>
  <c r="N98" i="11"/>
  <c r="N99" i="11" s="1"/>
  <c r="N136" i="11" s="1"/>
  <c r="M38" i="11"/>
  <c r="M37" i="11" s="1"/>
  <c r="L101" i="11" l="1"/>
  <c r="N137" i="11"/>
  <c r="O137" i="11" s="1"/>
  <c r="O100" i="11"/>
  <c r="Q101" i="11"/>
  <c r="P101" i="11"/>
  <c r="N101" i="11"/>
  <c r="J141" i="11"/>
  <c r="J167" i="11" s="1"/>
  <c r="Q142" i="11"/>
  <c r="N142" i="11"/>
  <c r="L142" i="11"/>
  <c r="J142" i="11"/>
  <c r="J168" i="11" s="1"/>
  <c r="J140" i="11"/>
  <c r="J166" i="11" s="1"/>
  <c r="M164" i="11"/>
  <c r="M155" i="11"/>
  <c r="M148" i="11"/>
  <c r="Q122" i="11" l="1"/>
  <c r="O114" i="11"/>
  <c r="M114" i="11"/>
  <c r="M113" i="11" s="1"/>
  <c r="Q131" i="11" l="1"/>
  <c r="L111" i="11"/>
  <c r="N111" i="11"/>
  <c r="L108" i="11" l="1"/>
  <c r="L106" i="11" l="1"/>
  <c r="L117" i="11" s="1"/>
  <c r="L118" i="11" s="1"/>
  <c r="L107" i="11"/>
  <c r="K115" i="11" l="1"/>
  <c r="Q111" i="11"/>
  <c r="K111" i="11"/>
  <c r="K112" i="11" l="1"/>
  <c r="O112" i="11" s="1"/>
  <c r="J111" i="11"/>
  <c r="J117" i="11" s="1"/>
  <c r="J118" i="11" s="1"/>
  <c r="P111" i="11"/>
  <c r="O111" i="11"/>
  <c r="M5" i="11"/>
  <c r="M6" i="11"/>
  <c r="M7" i="11"/>
  <c r="M8" i="11"/>
  <c r="M9" i="11"/>
  <c r="M10" i="11"/>
  <c r="M11" i="11"/>
  <c r="M12" i="11"/>
  <c r="M13" i="11"/>
  <c r="M14" i="11"/>
  <c r="M15" i="11"/>
  <c r="M16" i="11"/>
  <c r="M17" i="11"/>
  <c r="K18" i="11"/>
  <c r="P18" i="11"/>
  <c r="Q18" i="11"/>
  <c r="M19" i="11"/>
  <c r="M20" i="11"/>
  <c r="M21" i="11"/>
  <c r="M22" i="11"/>
  <c r="M23" i="11"/>
  <c r="O23" i="11"/>
  <c r="M24" i="11"/>
  <c r="O24" i="11"/>
  <c r="M25" i="11"/>
  <c r="O25" i="11"/>
  <c r="P26" i="11"/>
  <c r="Q26" i="11"/>
  <c r="M27" i="11"/>
  <c r="O27" i="11"/>
  <c r="M28" i="11"/>
  <c r="O28" i="11"/>
  <c r="M29" i="11"/>
  <c r="O29" i="11"/>
  <c r="M30" i="11"/>
  <c r="O30" i="11"/>
  <c r="M31" i="11"/>
  <c r="O31" i="11"/>
  <c r="M32" i="11"/>
  <c r="O32" i="11"/>
  <c r="M33" i="11"/>
  <c r="O33" i="11"/>
  <c r="M4" i="11" l="1"/>
  <c r="M18" i="11"/>
  <c r="M26" i="11"/>
  <c r="O26" i="11"/>
  <c r="O18" i="11"/>
  <c r="M3" i="11" l="1"/>
  <c r="K122" i="11"/>
  <c r="K108" i="11"/>
  <c r="K106" i="11" s="1"/>
  <c r="K118" i="11" s="1"/>
  <c r="K4" i="11"/>
  <c r="K3" i="11" s="1"/>
  <c r="P167" i="11" l="1"/>
  <c r="K131" i="11"/>
  <c r="K128" i="11" s="1"/>
  <c r="K154" i="11"/>
  <c r="O154" i="11" s="1"/>
  <c r="K141" i="11"/>
  <c r="K167" i="11" s="1"/>
  <c r="K142" i="11"/>
  <c r="K140" i="11"/>
  <c r="K127" i="11"/>
  <c r="K126" i="11" s="1"/>
  <c r="K121" i="11" s="1"/>
  <c r="K34" i="11"/>
  <c r="K35" i="11" s="1"/>
  <c r="Q168" i="11"/>
  <c r="P168" i="11"/>
  <c r="N168" i="11"/>
  <c r="L168" i="11"/>
  <c r="J169" i="11"/>
  <c r="L141" i="11"/>
  <c r="L167" i="11" s="1"/>
  <c r="Q141" i="11"/>
  <c r="Q167" i="11" s="1"/>
  <c r="N141" i="11"/>
  <c r="L140" i="11"/>
  <c r="M165" i="11"/>
  <c r="M163" i="11"/>
  <c r="M162" i="11"/>
  <c r="M161" i="11"/>
  <c r="M160" i="11"/>
  <c r="M159" i="11"/>
  <c r="M156" i="11"/>
  <c r="M153" i="11"/>
  <c r="M151" i="11"/>
  <c r="M150" i="11"/>
  <c r="M149" i="11"/>
  <c r="M147" i="11"/>
  <c r="M146" i="11"/>
  <c r="M145" i="11"/>
  <c r="M143" i="11"/>
  <c r="M130" i="11"/>
  <c r="M116" i="11"/>
  <c r="M115" i="11" s="1"/>
  <c r="M112" i="11" s="1"/>
  <c r="M111" i="11" s="1"/>
  <c r="M109" i="11"/>
  <c r="J132" i="11"/>
  <c r="J135" i="11" s="1"/>
  <c r="N122" i="11"/>
  <c r="Q108" i="11"/>
  <c r="P108" i="11"/>
  <c r="N108" i="11"/>
  <c r="Q4" i="11"/>
  <c r="P4" i="11"/>
  <c r="N4" i="11"/>
  <c r="M144" i="11"/>
  <c r="M152" i="11"/>
  <c r="M157" i="11"/>
  <c r="M158" i="11"/>
  <c r="M128" i="11" l="1"/>
  <c r="O37" i="11"/>
  <c r="K168" i="11"/>
  <c r="O168" i="11" s="1"/>
  <c r="O142" i="11"/>
  <c r="M104" i="11"/>
  <c r="M103" i="11" s="1"/>
  <c r="O4" i="11"/>
  <c r="O141" i="11"/>
  <c r="N167" i="11"/>
  <c r="O167" i="11" s="1"/>
  <c r="K98" i="11"/>
  <c r="O47" i="11" s="1"/>
  <c r="O140" i="11"/>
  <c r="N107" i="11"/>
  <c r="O107" i="11" s="1"/>
  <c r="O108" i="11"/>
  <c r="N121" i="11"/>
  <c r="M154" i="11"/>
  <c r="P131" i="11"/>
  <c r="P121" i="11"/>
  <c r="P132" i="11" s="1"/>
  <c r="P135" i="11" s="1"/>
  <c r="Q121" i="11"/>
  <c r="Q132" i="11" s="1"/>
  <c r="L132" i="11"/>
  <c r="N131" i="11"/>
  <c r="M126" i="11"/>
  <c r="M142" i="11"/>
  <c r="M168" i="11" s="1"/>
  <c r="K132" i="11"/>
  <c r="P106" i="11"/>
  <c r="P107" i="11"/>
  <c r="Q106" i="11"/>
  <c r="Q107" i="11"/>
  <c r="K166" i="11"/>
  <c r="K120" i="11"/>
  <c r="M108" i="11"/>
  <c r="Q166" i="11"/>
  <c r="Q169" i="11" s="1"/>
  <c r="Q3" i="11"/>
  <c r="Q34" i="11" s="1"/>
  <c r="M127" i="11"/>
  <c r="P3" i="11"/>
  <c r="P34" i="11" s="1"/>
  <c r="P35" i="11" s="1"/>
  <c r="L166" i="11"/>
  <c r="L169" i="11" s="1"/>
  <c r="N166" i="11"/>
  <c r="M141" i="11"/>
  <c r="M167" i="11" s="1"/>
  <c r="M140" i="11"/>
  <c r="P166" i="11"/>
  <c r="P169" i="11" s="1"/>
  <c r="N3" i="11"/>
  <c r="J3" i="11"/>
  <c r="J34" i="11" s="1"/>
  <c r="L3" i="11"/>
  <c r="L34" i="11" s="1"/>
  <c r="L134" i="11" s="1"/>
  <c r="L138" i="11" s="1"/>
  <c r="N106" i="11"/>
  <c r="O106" i="11" s="1"/>
  <c r="M122" i="11"/>
  <c r="M120" i="11" s="1"/>
  <c r="K169" i="11" l="1"/>
  <c r="O98" i="11"/>
  <c r="K99" i="11"/>
  <c r="K134" i="11"/>
  <c r="K101" i="11"/>
  <c r="O101" i="11" s="1"/>
  <c r="O166" i="11"/>
  <c r="O131" i="11"/>
  <c r="J35" i="11"/>
  <c r="N34" i="11"/>
  <c r="N35" i="11" s="1"/>
  <c r="O3" i="11"/>
  <c r="P133" i="11"/>
  <c r="L135" i="11"/>
  <c r="L170" i="11" s="1"/>
  <c r="L133" i="11"/>
  <c r="Q133" i="11"/>
  <c r="Q135" i="11"/>
  <c r="Q35" i="11"/>
  <c r="P117" i="11"/>
  <c r="P118" i="11" s="1"/>
  <c r="M121" i="11"/>
  <c r="M132" i="11" s="1"/>
  <c r="M135" i="11" s="1"/>
  <c r="K133" i="11"/>
  <c r="K135" i="11"/>
  <c r="J134" i="11"/>
  <c r="J138" i="11" s="1"/>
  <c r="N117" i="11"/>
  <c r="Q117" i="11"/>
  <c r="N132" i="11"/>
  <c r="O132" i="11" s="1"/>
  <c r="J133" i="11"/>
  <c r="M98" i="11"/>
  <c r="M99" i="11" s="1"/>
  <c r="M136" i="11" s="1"/>
  <c r="L35" i="11"/>
  <c r="M106" i="11"/>
  <c r="M117" i="11" s="1"/>
  <c r="M107" i="11"/>
  <c r="N169" i="11"/>
  <c r="M166" i="11"/>
  <c r="M169" i="11" s="1"/>
  <c r="M34" i="11"/>
  <c r="M35" i="11" s="1"/>
  <c r="M131" i="11"/>
  <c r="O169" i="11" l="1"/>
  <c r="O34" i="11"/>
  <c r="O35" i="11" s="1"/>
  <c r="K136" i="11"/>
  <c r="O136" i="11" s="1"/>
  <c r="O99" i="11"/>
  <c r="K138" i="11"/>
  <c r="K170" i="11" s="1"/>
  <c r="Q118" i="11"/>
  <c r="Q134" i="11"/>
  <c r="Q138" i="11" s="1"/>
  <c r="Q170" i="11" s="1"/>
  <c r="N118" i="11"/>
  <c r="N134" i="11"/>
  <c r="P134" i="11"/>
  <c r="P138" i="11" s="1"/>
  <c r="P170" i="11" s="1"/>
  <c r="M118" i="11"/>
  <c r="M133" i="11"/>
  <c r="M101" i="11"/>
  <c r="N133" i="11"/>
  <c r="O133" i="11" s="1"/>
  <c r="N135" i="11"/>
  <c r="O135" i="11" s="1"/>
  <c r="J170" i="11"/>
  <c r="O117" i="11"/>
  <c r="O134" i="11" l="1"/>
  <c r="N138" i="11"/>
  <c r="M134" i="11"/>
  <c r="M138" i="11" s="1"/>
  <c r="M170" i="11" s="1"/>
  <c r="O118" i="11"/>
  <c r="O138" i="11" l="1"/>
  <c r="N170" i="11"/>
  <c r="O170" i="11" s="1"/>
</calcChain>
</file>

<file path=xl/comments1.xml><?xml version="1.0" encoding="utf-8"?>
<comments xmlns="http://schemas.openxmlformats.org/spreadsheetml/2006/main">
  <authors>
    <author>PERSONAL</author>
  </authors>
  <commentList>
    <comment ref="F40" authorId="0" shapeId="0">
      <text>
        <r>
          <rPr>
            <b/>
            <sz val="9"/>
            <color indexed="81"/>
            <rFont val="Tahoma"/>
            <family val="2"/>
          </rPr>
          <t>PERSONAL: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<sst xmlns="http://schemas.openxmlformats.org/spreadsheetml/2006/main" count="1153" uniqueCount="196">
  <si>
    <t/>
  </si>
  <si>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</si>
  <si>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</si>
  <si>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</si>
  <si>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</si>
  <si>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</si>
  <si>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</si>
  <si>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</si>
  <si>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</si>
  <si>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</si>
  <si>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</si>
  <si>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</si>
  <si>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</si>
  <si>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</si>
  <si>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</si>
  <si>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</si>
  <si>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</si>
  <si>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</si>
  <si>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</si>
  <si>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</si>
  <si>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</si>
  <si>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</si>
  <si>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</si>
  <si>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</si>
  <si>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</si>
  <si>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RUBRO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</si>
  <si>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</si>
  <si>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</si>
  <si>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</si>
  <si>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</si>
  <si>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</si>
  <si>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</si>
  <si>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</si>
  <si>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</si>
  <si>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</si>
  <si>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EFECTIVIDAD DE LA INVESTIGACION PEANL Y TECNICO CIENTIFICA</t>
  </si>
  <si>
    <t>CONCILIACIONES</t>
  </si>
  <si>
    <t>APROPIACION VIGENTE</t>
  </si>
  <si>
    <t>APROP. BLOQUEADA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</si>
  <si>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</si>
  <si>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</si>
  <si>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</si>
  <si>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</si>
  <si>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</si>
  <si>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</si>
  <si>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</si>
  <si>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</si>
  <si>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</si>
  <si>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</si>
  <si>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</si>
  <si>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</si>
  <si>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</si>
  <si>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</si>
  <si>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</si>
  <si>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</si>
  <si>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</si>
  <si>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</si>
  <si>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</si>
  <si>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</si>
  <si>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</si>
  <si>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</si>
  <si>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</si>
  <si>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</si>
  <si>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</si>
  <si>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</si>
  <si>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</si>
  <si>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PENSIONES</t>
  </si>
  <si>
    <t>SALUD</t>
  </si>
  <si>
    <t>CAJAS DE COMPENSACIÓN FAMILIAR</t>
  </si>
  <si>
    <t>APORTES GENERALES AL SISTEMA DE RIESGOS LABORALES</t>
  </si>
  <si>
    <t>SUELDO DE VACACIONES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</si>
  <si>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</si>
  <si>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</si>
  <si>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</si>
  <si>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</si>
  <si>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</si>
  <si>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</si>
  <si>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</si>
  <si>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</si>
  <si>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</si>
  <si>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</si>
  <si>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</si>
  <si>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</si>
  <si>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</si>
  <si>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</si>
  <si>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</si>
  <si>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</si>
  <si>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</si>
  <si>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</si>
  <si>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</si>
  <si>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</si>
  <si>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OTRAS TRANSFERENCIAS - PREVIO CONCEPTO DGPPN</t>
  </si>
  <si>
    <t>INCAPACIDADES Y LICENCIAS DE MATERNIDAD (NO DE PENSIONES)</t>
  </si>
  <si>
    <t>SENTENCIAS</t>
  </si>
  <si>
    <t>IMPUESTOS</t>
  </si>
  <si>
    <t>CUOTA DE FISCALIZACIÓN Y AUDITAJE</t>
  </si>
  <si>
    <t>GASTOS  POR  TRIBUTOS MULTAS SANCIONES E INTERESES DE MORA</t>
  </si>
  <si>
    <t>SENTENCIAS Y CONCILIACIONES</t>
  </si>
  <si>
    <t>PRESTACIONES SOCIALES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</si>
  <si>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</si>
  <si>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</si>
  <si>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</si>
  <si>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</si>
  <si>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</si>
  <si>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</si>
  <si>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</si>
  <si>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</si>
  <si>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</si>
  <si>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</si>
  <si>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</si>
  <si>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</si>
  <si>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</si>
  <si>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18</t>
  </si>
  <si>
    <t>19</t>
  </si>
  <si>
    <t>21</t>
  </si>
  <si>
    <t>22</t>
  </si>
  <si>
    <t>23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</si>
  <si>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</si>
  <si>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</si>
  <si>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</si>
  <si>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</si>
  <si>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</si>
  <si>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</si>
  <si>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</si>
  <si>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</si>
  <si>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</si>
  <si>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</si>
  <si>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</si>
  <si>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</si>
  <si>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</si>
  <si>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</si>
  <si>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</si>
  <si>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</si>
  <si>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EFECTIVIDAD DE LA INVESTIGACION PENAL Y TECNICO CIENTIFICA</t>
  </si>
  <si>
    <t>FORTALECIMIENTO DE LA GESTION Y DIRECCION  DEL SECTOR  FISCALIA</t>
  </si>
  <si>
    <t>REMUNERACIÓN ADICIONAL DE ANTIGUOS TERRITORIOS NACIONALES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</si>
  <si>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</si>
  <si>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</si>
  <si>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</si>
  <si>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</si>
  <si>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</si>
  <si>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 xml:space="preserve">FALLOS NACIONALES </t>
  </si>
  <si>
    <t>TOTAL GASTOS POR TRIBUTOS MULTAS SANCIONES E INTERESES DE MORA</t>
  </si>
  <si>
    <t xml:space="preserve">AUXILIO DE CESANTÍAS </t>
  </si>
  <si>
    <t>RECONSTRUCCIÓN Y DOTACIÓN SEDE MEDICINA LEGAL REGIONAL NOR ORIENTE  CÚCUTA</t>
  </si>
  <si>
    <t>CONSTRUCCIÓN Y DOTACIÓN SEDE MEDICINA LEGAL REGIONAL ORIENTE  SOACHA</t>
  </si>
  <si>
    <t>MUEBLES, INSTRUMENTOS MUSICALES, ARTICULOS DE DEPORTE Y ANTIGUEDADES</t>
  </si>
  <si>
    <t>MAQUINARIA PARA USO GENERAL</t>
  </si>
  <si>
    <t>MAQUINARIA PARA USOS ESPECIALES</t>
  </si>
  <si>
    <t>EQUIPO Y APARATOS DE RADIO, TELEVISION Y COMUNICACIONES</t>
  </si>
  <si>
    <t>PIEDRA, ARENA Y ARCILLA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</si>
  <si>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</si>
  <si>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</si>
  <si>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</si>
  <si>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</si>
  <si>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</si>
  <si>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</si>
  <si>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</si>
  <si>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</si>
  <si>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</si>
  <si>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</si>
  <si>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</si>
  <si>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</si>
  <si>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</si>
  <si>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</si>
  <si>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</si>
  <si>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</si>
  <si>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</si>
  <si>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ALOJAMIENTO; SERVICIOS DE SUMINISTROS DE COMIDAS Y BEBIDAS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</si>
  <si>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</si>
  <si>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</si>
  <si>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</si>
  <si>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</si>
  <si>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</si>
  <si>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</si>
  <si>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DE ARRENDAMIENTO O ALQUILER SIN OPERARIO</t>
  </si>
  <si>
    <t>SERVICIOS JURÍDICOS Y CONTABLES</t>
  </si>
  <si>
    <t>OTROS SERVICIOS PROFESIONALES, CIENTÍFICOS Y TÉCNICOS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</si>
  <si>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</si>
  <si>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</si>
  <si>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</si>
  <si>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OTROS SERVICIOS DE FABRICACIÓN; SERVICIOS DE EDICIÓN, IMPRESIÓN Y REPRODUCCIÓN; SERVICIOS DE RECUPERACIÓN DE MATERIALES</t>
  </si>
  <si>
    <t>SERVICIOS PARA EL CUIDADO DE LA SALUD HUMANA Y SERVICIOS SOCIALES</t>
  </si>
  <si>
    <t>SERVICIOS DE ALCANTARILLADO, RECOLECCIÓN, TRATAMIENTO Y DISPOSICIÓN DE DESECHOS Y OTROS SERVICIOS DE SANEAMIENTO AMBIENTAL</t>
  </si>
  <si>
    <t>SERVICIOS DE ESPARCIMIENTO, CULTURALES Y DEPORTIVOS</t>
  </si>
  <si>
    <t>OTROS SERVICIOS</t>
  </si>
  <si>
    <t>CONTRIBUCIONES</t>
  </si>
  <si>
    <t>OTROS MINERALES</t>
  </si>
  <si>
    <t>SERVICIOS DE FABRICACIÓN DE INSUMOS FÍSICOS QUE SON PROPIEDAD DE OTROS</t>
  </si>
  <si>
    <t>ARTÍCULOS TEXTILES (EXCEPTO PRENDAS DE VESTIR)</t>
  </si>
  <si>
    <t>APARATOS MÉDICOS, INSTRUMENTOS ÓPTICOS Y DE PRECISIÓN, RELOJES</t>
  </si>
  <si>
    <t>HILADOS E HILOS; TEJIDOS DE FIBRAS TEXTILES INCLUSO AFELPADOS</t>
  </si>
  <si>
    <t>Reviso:Cesar Augusto Acuña Reyes- Coordinador Grupo Nacional de Gestión Presupuestal</t>
  </si>
  <si>
    <t>PRODUCTOS DE LA PROPIEDAD INTELECTUAL</t>
  </si>
  <si>
    <t>Fecha:Diciembre 06-2021</t>
  </si>
  <si>
    <t>Elaboro:  Martha C. Florez Giraldo, Têcnico - Grupo Nacional de Gestión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</si>
</sst>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-* #,##0.00_-;\-* #,##0.00_-;_-* &quot;-&quot;??_-;_-@_-"/>
    <numFmt numFmtId="165" formatCode="_ * #,##0_ ;_ * \-#,##0_ ;_ * &quot;-&quot;??_ ;_ @_ "/>
  </numFmts>
  <fonts count="2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b/>
      <sz val="7"/>
      <color indexed="56"/>
      <name val="Arial Narrow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rgb="FF003366"/>
      <name val="Arial Narrow"/>
      <family val="2"/>
    </font>
    <font>
      <b/>
      <sz val="6"/>
      <color rgb="FF003366"/>
      <name val="Arial Narrow"/>
      <family val="2"/>
    </font>
    <font>
      <b/>
      <sz val="5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b/>
      <sz val="8"/>
      <color rgb="FF003366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6"/>
      <color rgb="FFFF0000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43" fontId="11" fillId="0" borderId="0" applyFont="0" applyFill="0" applyBorder="0" applyAlignment="0" applyProtection="0"/>
    <xf numFmtId="0" fontId="3" fillId="0" borderId="0"/>
    <xf numFmtId="0" fontId="3" fillId="0" borderId="0"/>
    <xf numFmtId="9" fontId="12" fillId="0" borderId="0" applyFont="0" applyFill="0" applyBorder="0" applyAlignment="0" applyProtection="0"/>
  </cellStyleXfs>
  <cellXfs count="124">
    <xf numFmtId="0" fontId="0" fillId="0" borderId="0" xfId="0"/>
    <xf numFmtId="0" fontId="1" fillId="0" borderId="0" xfId="0" applyFont="1" applyFill="1" applyBorder="1"/>
    <xf numFmtId="43" fontId="1" fillId="0" borderId="0" xfId="1" applyFont="1" applyFill="1" applyBorder="1"/>
    <xf numFmtId="0" fontId="13" fillId="3" borderId="1" xfId="2" applyFont="1" applyFill="1" applyBorder="1" applyAlignment="1">
      <alignment horizontal="center" vertical="center" wrapText="1"/>
    </xf>
    <xf numFmtId="0" fontId="14" fillId="3" borderId="1" xfId="0" applyNumberFormat="1" applyFont="1" applyFill="1" applyBorder="1" applyAlignment="1">
      <alignment horizontal="center" vertical="center" wrapText="1" readingOrder="1"/>
    </xf>
    <xf numFmtId="0" fontId="15" fillId="3" borderId="1" xfId="0" applyNumberFormat="1" applyFont="1" applyFill="1" applyBorder="1" applyAlignment="1">
      <alignment horizontal="center" vertical="center" wrapText="1" readingOrder="1"/>
    </xf>
    <xf numFmtId="43" fontId="14" fillId="3" borderId="1" xfId="1" applyFont="1" applyFill="1" applyBorder="1" applyAlignment="1">
      <alignment horizontal="right" vertical="center" wrapText="1" readingOrder="1"/>
    </xf>
    <xf numFmtId="43" fontId="14" fillId="3" borderId="2" xfId="1" applyFont="1" applyFill="1" applyBorder="1" applyAlignment="1">
      <alignment horizontal="right" vertical="center" wrapText="1" readingOrder="1"/>
    </xf>
    <xf numFmtId="0" fontId="5" fillId="0" borderId="0" xfId="0" applyFont="1" applyFill="1" applyBorder="1"/>
    <xf numFmtId="0" fontId="14" fillId="4" borderId="1" xfId="0" applyNumberFormat="1" applyFont="1" applyFill="1" applyBorder="1" applyAlignment="1">
      <alignment horizontal="center" vertical="center" wrapText="1" readingOrder="1"/>
    </xf>
    <xf numFmtId="0" fontId="13" fillId="4" borderId="1" xfId="2" applyFont="1" applyFill="1" applyBorder="1" applyAlignment="1">
      <alignment horizontal="center" vertical="center" wrapText="1"/>
    </xf>
    <xf numFmtId="0" fontId="15" fillId="4" borderId="1" xfId="0" applyNumberFormat="1" applyFont="1" applyFill="1" applyBorder="1" applyAlignment="1">
      <alignment horizontal="center" vertical="center" wrapText="1" readingOrder="1"/>
    </xf>
    <xf numFmtId="43" fontId="14" fillId="4" borderId="1" xfId="1" applyFont="1" applyFill="1" applyBorder="1" applyAlignment="1">
      <alignment horizontal="right" vertical="center" wrapText="1" readingOrder="1"/>
    </xf>
    <xf numFmtId="0" fontId="4" fillId="2" borderId="3" xfId="2" applyFont="1" applyFill="1" applyBorder="1" applyAlignment="1">
      <alignment horizontal="center" vertical="center" wrapText="1"/>
    </xf>
    <xf numFmtId="0" fontId="14" fillId="3" borderId="5" xfId="0" applyNumberFormat="1" applyFont="1" applyFill="1" applyBorder="1" applyAlignment="1">
      <alignment horizontal="center" vertical="center" wrapText="1" readingOrder="1"/>
    </xf>
    <xf numFmtId="43" fontId="14" fillId="3" borderId="6" xfId="1" applyFont="1" applyFill="1" applyBorder="1" applyAlignment="1">
      <alignment horizontal="right" vertical="center" wrapText="1" readingOrder="1"/>
    </xf>
    <xf numFmtId="43" fontId="14" fillId="3" borderId="7" xfId="1" applyFont="1" applyFill="1" applyBorder="1" applyAlignment="1">
      <alignment horizontal="right" vertical="center" wrapText="1" readingOrder="1"/>
    </xf>
    <xf numFmtId="0" fontId="14" fillId="4" borderId="5" xfId="0" applyNumberFormat="1" applyFont="1" applyFill="1" applyBorder="1" applyAlignment="1">
      <alignment horizontal="center" vertical="center" wrapText="1" readingOrder="1"/>
    </xf>
    <xf numFmtId="0" fontId="6" fillId="0" borderId="0" xfId="0" applyFont="1" applyFill="1" applyBorder="1"/>
    <xf numFmtId="0" fontId="1" fillId="5" borderId="0" xfId="0" applyFont="1" applyFill="1" applyBorder="1"/>
    <xf numFmtId="0" fontId="16" fillId="5" borderId="1" xfId="0" applyNumberFormat="1" applyFont="1" applyFill="1" applyBorder="1" applyAlignment="1">
      <alignment horizontal="center" vertical="center" wrapText="1" readingOrder="1"/>
    </xf>
    <xf numFmtId="0" fontId="17" fillId="5" borderId="1" xfId="0" applyNumberFormat="1" applyFont="1" applyFill="1" applyBorder="1" applyAlignment="1">
      <alignment horizontal="center" vertical="center" wrapText="1" readingOrder="1"/>
    </xf>
    <xf numFmtId="43" fontId="16" fillId="5" borderId="1" xfId="1" applyFont="1" applyFill="1" applyBorder="1" applyAlignment="1">
      <alignment horizontal="right" vertical="center" wrapText="1" readingOrder="1"/>
    </xf>
    <xf numFmtId="43" fontId="16" fillId="5" borderId="6" xfId="1" applyFont="1" applyFill="1" applyBorder="1" applyAlignment="1">
      <alignment horizontal="right" vertical="center" wrapText="1" readingOrder="1"/>
    </xf>
    <xf numFmtId="0" fontId="18" fillId="5" borderId="5" xfId="0" applyNumberFormat="1" applyFont="1" applyFill="1" applyBorder="1" applyAlignment="1">
      <alignment horizontal="center" vertical="center" wrapText="1" readingOrder="1"/>
    </xf>
    <xf numFmtId="0" fontId="18" fillId="5" borderId="1" xfId="0" applyNumberFormat="1" applyFont="1" applyFill="1" applyBorder="1" applyAlignment="1">
      <alignment horizontal="center" vertical="center" wrapText="1" readingOrder="1"/>
    </xf>
    <xf numFmtId="0" fontId="18" fillId="5" borderId="1" xfId="0" applyNumberFormat="1" applyFont="1" applyFill="1" applyBorder="1" applyAlignment="1">
      <alignment vertical="center" wrapText="1" readingOrder="1"/>
    </xf>
    <xf numFmtId="0" fontId="19" fillId="5" borderId="1" xfId="0" applyNumberFormat="1" applyFont="1" applyFill="1" applyBorder="1" applyAlignment="1">
      <alignment horizontal="center" vertical="center" wrapText="1" readingOrder="1"/>
    </xf>
    <xf numFmtId="43" fontId="18" fillId="5" borderId="1" xfId="1" applyFont="1" applyFill="1" applyBorder="1" applyAlignment="1">
      <alignment horizontal="right" vertical="center" wrapText="1" readingOrder="1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center" vertical="top"/>
    </xf>
    <xf numFmtId="165" fontId="7" fillId="0" borderId="0" xfId="1" applyNumberFormat="1" applyFont="1" applyAlignment="1">
      <alignment vertical="top"/>
    </xf>
    <xf numFmtId="43" fontId="7" fillId="0" borderId="0" xfId="1" applyFont="1" applyAlignment="1">
      <alignment horizontal="center" vertical="top"/>
    </xf>
    <xf numFmtId="43" fontId="7" fillId="0" borderId="0" xfId="1" applyFont="1" applyAlignment="1">
      <alignment vertical="top" wrapText="1"/>
    </xf>
    <xf numFmtId="43" fontId="7" fillId="0" borderId="0" xfId="1" applyFont="1" applyAlignment="1">
      <alignment vertical="top"/>
    </xf>
    <xf numFmtId="43" fontId="18" fillId="5" borderId="6" xfId="1" applyFont="1" applyFill="1" applyBorder="1" applyAlignment="1">
      <alignment horizontal="right" vertical="center" wrapText="1" readingOrder="1"/>
    </xf>
    <xf numFmtId="0" fontId="16" fillId="5" borderId="1" xfId="0" applyNumberFormat="1" applyFont="1" applyFill="1" applyBorder="1" applyAlignment="1">
      <alignment vertical="center" wrapText="1" readingOrder="1"/>
    </xf>
    <xf numFmtId="0" fontId="16" fillId="5" borderId="5" xfId="0" applyNumberFormat="1" applyFont="1" applyFill="1" applyBorder="1" applyAlignment="1">
      <alignment horizontal="center" vertical="center" wrapText="1" readingOrder="1"/>
    </xf>
    <xf numFmtId="43" fontId="8" fillId="5" borderId="1" xfId="1" applyFont="1" applyFill="1" applyBorder="1" applyAlignment="1">
      <alignment horizontal="right" vertical="center" wrapText="1" readingOrder="1"/>
    </xf>
    <xf numFmtId="10" fontId="16" fillId="5" borderId="1" xfId="4" applyNumberFormat="1" applyFont="1" applyFill="1" applyBorder="1" applyAlignment="1">
      <alignment horizontal="right" vertical="center" wrapText="1" readingOrder="1"/>
    </xf>
    <xf numFmtId="10" fontId="18" fillId="5" borderId="1" xfId="4" applyNumberFormat="1" applyFont="1" applyFill="1" applyBorder="1" applyAlignment="1">
      <alignment horizontal="right" vertical="center" wrapText="1" readingOrder="1"/>
    </xf>
    <xf numFmtId="10" fontId="14" fillId="3" borderId="1" xfId="4" applyNumberFormat="1" applyFont="1" applyFill="1" applyBorder="1" applyAlignment="1">
      <alignment horizontal="right" vertical="center" wrapText="1" readingOrder="1"/>
    </xf>
    <xf numFmtId="10" fontId="14" fillId="4" borderId="1" xfId="4" applyNumberFormat="1" applyFont="1" applyFill="1" applyBorder="1" applyAlignment="1">
      <alignment horizontal="right" vertical="center" wrapText="1" readingOrder="1"/>
    </xf>
    <xf numFmtId="43" fontId="9" fillId="5" borderId="1" xfId="1" applyFont="1" applyFill="1" applyBorder="1" applyAlignment="1">
      <alignment horizontal="right" vertical="center" wrapText="1" readingOrder="1"/>
    </xf>
    <xf numFmtId="0" fontId="7" fillId="5" borderId="0" xfId="0" applyFont="1" applyFill="1" applyAlignment="1">
      <alignment vertical="top"/>
    </xf>
    <xf numFmtId="43" fontId="1" fillId="5" borderId="0" xfId="1" applyFont="1" applyFill="1" applyBorder="1"/>
    <xf numFmtId="43" fontId="20" fillId="5" borderId="0" xfId="1" applyFont="1" applyFill="1" applyAlignment="1">
      <alignment vertical="top"/>
    </xf>
    <xf numFmtId="43" fontId="7" fillId="5" borderId="0" xfId="1" applyFont="1" applyFill="1" applyAlignment="1">
      <alignment vertical="top"/>
    </xf>
    <xf numFmtId="43" fontId="1" fillId="0" borderId="0" xfId="0" applyNumberFormat="1" applyFont="1" applyFill="1" applyBorder="1"/>
    <xf numFmtId="0" fontId="14" fillId="5" borderId="1" xfId="0" applyNumberFormat="1" applyFont="1" applyFill="1" applyBorder="1" applyAlignment="1">
      <alignment horizontal="center" vertical="center" wrapText="1" readingOrder="1"/>
    </xf>
    <xf numFmtId="43" fontId="8" fillId="5" borderId="6" xfId="1" applyFont="1" applyFill="1" applyBorder="1" applyAlignment="1">
      <alignment horizontal="right" vertical="center" wrapText="1" readingOrder="1"/>
    </xf>
    <xf numFmtId="0" fontId="18" fillId="5" borderId="8" xfId="0" applyNumberFormat="1" applyFont="1" applyFill="1" applyBorder="1" applyAlignment="1">
      <alignment horizontal="center" vertical="center" wrapText="1" readingOrder="1"/>
    </xf>
    <xf numFmtId="0" fontId="18" fillId="5" borderId="9" xfId="0" applyNumberFormat="1" applyFont="1" applyFill="1" applyBorder="1" applyAlignment="1">
      <alignment horizontal="center" vertical="center" wrapText="1" readingOrder="1"/>
    </xf>
    <xf numFmtId="0" fontId="18" fillId="5" borderId="9" xfId="0" applyNumberFormat="1" applyFont="1" applyFill="1" applyBorder="1" applyAlignment="1">
      <alignment vertical="center" wrapText="1" readingOrder="1"/>
    </xf>
    <xf numFmtId="0" fontId="19" fillId="5" borderId="9" xfId="0" applyNumberFormat="1" applyFont="1" applyFill="1" applyBorder="1" applyAlignment="1">
      <alignment horizontal="center" vertical="center" wrapText="1" readingOrder="1"/>
    </xf>
    <xf numFmtId="43" fontId="18" fillId="5" borderId="9" xfId="1" applyFont="1" applyFill="1" applyBorder="1" applyAlignment="1">
      <alignment horizontal="right" vertical="center" wrapText="1" readingOrder="1"/>
    </xf>
    <xf numFmtId="43" fontId="18" fillId="5" borderId="10" xfId="1" applyFont="1" applyFill="1" applyBorder="1" applyAlignment="1">
      <alignment horizontal="right" vertical="center" wrapText="1" readingOrder="1"/>
    </xf>
    <xf numFmtId="43" fontId="8" fillId="3" borderId="2" xfId="1" applyFont="1" applyFill="1" applyBorder="1" applyAlignment="1">
      <alignment horizontal="right" vertical="center" wrapText="1" readingOrder="1"/>
    </xf>
    <xf numFmtId="43" fontId="10" fillId="4" borderId="11" xfId="1" applyFont="1" applyFill="1" applyBorder="1" applyAlignment="1">
      <alignment horizontal="right" vertical="center" wrapText="1" readingOrder="1"/>
    </xf>
    <xf numFmtId="43" fontId="10" fillId="4" borderId="2" xfId="1" applyFont="1" applyFill="1" applyBorder="1" applyAlignment="1">
      <alignment horizontal="right" vertical="center" wrapText="1" readingOrder="1"/>
    </xf>
    <xf numFmtId="10" fontId="10" fillId="4" borderId="12" xfId="4" applyNumberFormat="1" applyFont="1" applyFill="1" applyBorder="1" applyAlignment="1">
      <alignment horizontal="right" vertical="center" wrapText="1" readingOrder="1"/>
    </xf>
    <xf numFmtId="10" fontId="10" fillId="4" borderId="1" xfId="4" applyNumberFormat="1" applyFont="1" applyFill="1" applyBorder="1" applyAlignment="1">
      <alignment horizontal="right" vertical="center" wrapText="1" readingOrder="1"/>
    </xf>
    <xf numFmtId="43" fontId="9" fillId="0" borderId="1" xfId="1" applyFont="1" applyFill="1" applyBorder="1" applyAlignment="1">
      <alignment horizontal="right" vertical="center" wrapText="1" readingOrder="1"/>
    </xf>
    <xf numFmtId="43" fontId="7" fillId="5" borderId="0" xfId="0" applyNumberFormat="1" applyFont="1" applyFill="1" applyAlignment="1">
      <alignment vertical="top"/>
    </xf>
    <xf numFmtId="43" fontId="6" fillId="0" borderId="0" xfId="0" applyNumberFormat="1" applyFont="1" applyFill="1" applyBorder="1"/>
    <xf numFmtId="0" fontId="2" fillId="5" borderId="0" xfId="0" applyFont="1" applyFill="1" applyBorder="1"/>
    <xf numFmtId="0" fontId="16" fillId="0" borderId="5" xfId="0" applyNumberFormat="1" applyFont="1" applyFill="1" applyBorder="1" applyAlignment="1">
      <alignment horizontal="center" vertical="center" wrapText="1" readingOrder="1"/>
    </xf>
    <xf numFmtId="43" fontId="8" fillId="0" borderId="1" xfId="1" applyFont="1" applyFill="1" applyBorder="1" applyAlignment="1">
      <alignment horizontal="right" vertical="center" wrapText="1" readingOrder="1"/>
    </xf>
    <xf numFmtId="0" fontId="21" fillId="0" borderId="1" xfId="0" applyNumberFormat="1" applyFont="1" applyFill="1" applyBorder="1" applyAlignment="1">
      <alignment horizontal="center" vertical="center" wrapText="1" readingOrder="1"/>
    </xf>
    <xf numFmtId="10" fontId="18" fillId="5" borderId="1" xfId="1" applyNumberFormat="1" applyFont="1" applyFill="1" applyBorder="1" applyAlignment="1">
      <alignment horizontal="right" vertical="center" wrapText="1" readingOrder="1"/>
    </xf>
    <xf numFmtId="0" fontId="18" fillId="0" borderId="5" xfId="0" applyNumberFormat="1" applyFont="1" applyFill="1" applyBorder="1" applyAlignment="1">
      <alignment horizontal="center" vertical="center" wrapText="1" readingOrder="1"/>
    </xf>
    <xf numFmtId="43" fontId="9" fillId="5" borderId="6" xfId="1" applyFont="1" applyFill="1" applyBorder="1" applyAlignment="1">
      <alignment horizontal="right" vertical="center" wrapText="1" readingOrder="1"/>
    </xf>
    <xf numFmtId="43" fontId="14" fillId="4" borderId="6" xfId="1" applyFont="1" applyFill="1" applyBorder="1" applyAlignment="1">
      <alignment horizontal="right" vertical="center" wrapText="1" readingOrder="1"/>
    </xf>
    <xf numFmtId="43" fontId="10" fillId="4" borderId="7" xfId="1" applyFont="1" applyFill="1" applyBorder="1" applyAlignment="1">
      <alignment horizontal="right" vertical="center" wrapText="1" readingOrder="1"/>
    </xf>
    <xf numFmtId="43" fontId="10" fillId="4" borderId="13" xfId="1" applyFont="1" applyFill="1" applyBorder="1" applyAlignment="1">
      <alignment horizontal="right" vertical="center" wrapText="1" readingOrder="1"/>
    </xf>
    <xf numFmtId="0" fontId="16" fillId="5" borderId="0" xfId="0" applyNumberFormat="1" applyFont="1" applyFill="1" applyBorder="1" applyAlignment="1">
      <alignment vertical="center" wrapText="1" readingOrder="1"/>
    </xf>
    <xf numFmtId="0" fontId="16" fillId="0" borderId="1" xfId="0" applyNumberFormat="1" applyFont="1" applyFill="1" applyBorder="1" applyAlignment="1">
      <alignment horizontal="center" vertical="center" wrapText="1" readingOrder="1"/>
    </xf>
    <xf numFmtId="0" fontId="16" fillId="0" borderId="1" xfId="0" applyNumberFormat="1" applyFont="1" applyFill="1" applyBorder="1" applyAlignment="1">
      <alignment vertical="center" wrapText="1" readingOrder="1"/>
    </xf>
    <xf numFmtId="0" fontId="17" fillId="0" borderId="1" xfId="0" applyNumberFormat="1" applyFont="1" applyFill="1" applyBorder="1" applyAlignment="1">
      <alignment horizontal="center" vertical="center" wrapText="1" readingOrder="1"/>
    </xf>
    <xf numFmtId="43" fontId="16" fillId="0" borderId="1" xfId="1" applyFont="1" applyFill="1" applyBorder="1" applyAlignment="1">
      <alignment horizontal="right" vertical="center" wrapText="1" readingOrder="1"/>
    </xf>
    <xf numFmtId="43" fontId="16" fillId="0" borderId="6" xfId="1" applyFont="1" applyFill="1" applyBorder="1" applyAlignment="1">
      <alignment horizontal="right" vertical="center" wrapText="1" readingOrder="1"/>
    </xf>
    <xf numFmtId="43" fontId="7" fillId="0" borderId="0" xfId="0" applyNumberFormat="1" applyFont="1" applyAlignment="1">
      <alignment vertical="top"/>
    </xf>
    <xf numFmtId="0" fontId="23" fillId="2" borderId="4" xfId="2" applyFont="1" applyFill="1" applyBorder="1" applyAlignment="1">
      <alignment horizontal="center" vertical="center" wrapText="1"/>
    </xf>
    <xf numFmtId="10" fontId="8" fillId="5" borderId="1" xfId="4" applyNumberFormat="1" applyFont="1" applyFill="1" applyBorder="1" applyAlignment="1">
      <alignment horizontal="right" vertical="center" wrapText="1" readingOrder="1"/>
    </xf>
    <xf numFmtId="0" fontId="24" fillId="5" borderId="1" xfId="0" applyNumberFormat="1" applyFont="1" applyFill="1" applyBorder="1" applyAlignment="1">
      <alignment horizontal="center" vertical="center" wrapText="1" readingOrder="1"/>
    </xf>
    <xf numFmtId="43" fontId="8" fillId="3" borderId="1" xfId="1" applyFont="1" applyFill="1" applyBorder="1" applyAlignment="1">
      <alignment horizontal="right" vertical="center" wrapText="1" readingOrder="1"/>
    </xf>
    <xf numFmtId="43" fontId="8" fillId="0" borderId="1" xfId="1" applyNumberFormat="1" applyFont="1" applyFill="1" applyBorder="1" applyAlignment="1">
      <alignment horizontal="right" vertical="center" wrapText="1" readingOrder="1"/>
    </xf>
    <xf numFmtId="49" fontId="16" fillId="5" borderId="1" xfId="0" applyNumberFormat="1" applyFont="1" applyFill="1" applyBorder="1" applyAlignment="1">
      <alignment horizontal="center" vertical="center" wrapText="1" readingOrder="1"/>
    </xf>
    <xf numFmtId="164" fontId="7" fillId="0" borderId="0" xfId="0" applyNumberFormat="1" applyFont="1" applyAlignment="1">
      <alignment vertical="top"/>
    </xf>
    <xf numFmtId="164" fontId="7" fillId="5" borderId="0" xfId="0" applyNumberFormat="1" applyFont="1" applyFill="1" applyAlignment="1">
      <alignment vertical="top"/>
    </xf>
    <xf numFmtId="43" fontId="8" fillId="0" borderId="6" xfId="1" applyFont="1" applyFill="1" applyBorder="1" applyAlignment="1">
      <alignment horizontal="right" vertical="center" wrapText="1" readingOrder="1"/>
    </xf>
    <xf numFmtId="10" fontId="18" fillId="5" borderId="26" xfId="4" applyNumberFormat="1" applyFont="1" applyFill="1" applyBorder="1" applyAlignment="1">
      <alignment horizontal="right" vertical="center" wrapText="1" readingOrder="1"/>
    </xf>
    <xf numFmtId="43" fontId="10" fillId="0" borderId="0" xfId="1" applyFont="1" applyFill="1" applyBorder="1" applyAlignment="1">
      <alignment horizontal="right" vertical="center" wrapText="1" readingOrder="1"/>
    </xf>
    <xf numFmtId="43" fontId="10" fillId="4" borderId="12" xfId="1" applyFont="1" applyFill="1" applyBorder="1" applyAlignment="1">
      <alignment horizontal="right" vertical="center" wrapText="1" readingOrder="1"/>
    </xf>
    <xf numFmtId="43" fontId="25" fillId="0" borderId="1" xfId="1" applyNumberFormat="1" applyFont="1" applyFill="1" applyBorder="1" applyAlignment="1">
      <alignment horizontal="right" vertical="center" wrapText="1" readingOrder="1"/>
    </xf>
    <xf numFmtId="49" fontId="16" fillId="5" borderId="1" xfId="0" applyNumberFormat="1" applyFont="1" applyFill="1" applyBorder="1" applyAlignment="1">
      <alignment vertical="center" wrapText="1" readingOrder="1"/>
    </xf>
    <xf numFmtId="49" fontId="17" fillId="5" borderId="1" xfId="0" applyNumberFormat="1" applyFont="1" applyFill="1" applyBorder="1" applyAlignment="1">
      <alignment horizontal="center" vertical="center" wrapText="1" readingOrder="1"/>
    </xf>
    <xf numFmtId="49" fontId="9" fillId="0" borderId="1" xfId="1" applyNumberFormat="1" applyFont="1" applyFill="1" applyBorder="1" applyAlignment="1">
      <alignment horizontal="right" vertical="center" wrapText="1" readingOrder="1"/>
    </xf>
    <xf numFmtId="49" fontId="18" fillId="5" borderId="1" xfId="1" applyNumberFormat="1" applyFont="1" applyFill="1" applyBorder="1" applyAlignment="1">
      <alignment horizontal="right" vertical="center" wrapText="1" readingOrder="1"/>
    </xf>
    <xf numFmtId="49" fontId="9" fillId="5" borderId="1" xfId="1" applyNumberFormat="1" applyFont="1" applyFill="1" applyBorder="1" applyAlignment="1">
      <alignment horizontal="right" vertical="center" wrapText="1" readingOrder="1"/>
    </xf>
    <xf numFmtId="49" fontId="16" fillId="5" borderId="1" xfId="4" applyNumberFormat="1" applyFont="1" applyFill="1" applyBorder="1" applyAlignment="1">
      <alignment horizontal="right" vertical="center" wrapText="1" readingOrder="1"/>
    </xf>
    <xf numFmtId="49" fontId="16" fillId="5" borderId="1" xfId="1" applyNumberFormat="1" applyFont="1" applyFill="1" applyBorder="1" applyAlignment="1">
      <alignment horizontal="right" vertical="center" wrapText="1" readingOrder="1"/>
    </xf>
    <xf numFmtId="49" fontId="9" fillId="5" borderId="6" xfId="1" applyNumberFormat="1" applyFont="1" applyFill="1" applyBorder="1" applyAlignment="1">
      <alignment horizontal="right" vertical="center" wrapText="1" readingOrder="1"/>
    </xf>
    <xf numFmtId="49" fontId="1" fillId="5" borderId="0" xfId="0" applyNumberFormat="1" applyFont="1" applyFill="1" applyBorder="1"/>
    <xf numFmtId="0" fontId="22" fillId="3" borderId="17" xfId="0" applyFont="1" applyFill="1" applyBorder="1" applyAlignment="1">
      <alignment horizontal="center"/>
    </xf>
    <xf numFmtId="0" fontId="22" fillId="3" borderId="18" xfId="0" applyFont="1" applyFill="1" applyBorder="1" applyAlignment="1">
      <alignment horizontal="center"/>
    </xf>
    <xf numFmtId="0" fontId="22" fillId="3" borderId="19" xfId="0" applyFont="1" applyFill="1" applyBorder="1" applyAlignment="1">
      <alignment horizontal="center"/>
    </xf>
    <xf numFmtId="0" fontId="4" fillId="2" borderId="20" xfId="2" applyFont="1" applyFill="1" applyBorder="1" applyAlignment="1">
      <alignment horizontal="center" vertical="center" wrapText="1"/>
    </xf>
    <xf numFmtId="0" fontId="4" fillId="2" borderId="21" xfId="2" applyFont="1" applyFill="1" applyBorder="1" applyAlignment="1">
      <alignment horizontal="center" vertical="center" wrapText="1"/>
    </xf>
    <xf numFmtId="0" fontId="4" fillId="2" borderId="22" xfId="2" applyFont="1" applyFill="1" applyBorder="1" applyAlignment="1">
      <alignment horizontal="center" vertical="center" wrapText="1"/>
    </xf>
    <xf numFmtId="0" fontId="13" fillId="3" borderId="14" xfId="2" applyFont="1" applyFill="1" applyBorder="1" applyAlignment="1">
      <alignment horizontal="center" vertical="center" wrapText="1"/>
    </xf>
    <xf numFmtId="0" fontId="13" fillId="3" borderId="15" xfId="2" applyFont="1" applyFill="1" applyBorder="1" applyAlignment="1">
      <alignment horizontal="center" vertical="center" wrapText="1"/>
    </xf>
    <xf numFmtId="0" fontId="13" fillId="3" borderId="16" xfId="2" applyFont="1" applyFill="1" applyBorder="1" applyAlignment="1">
      <alignment horizontal="center" vertical="center" wrapText="1"/>
    </xf>
    <xf numFmtId="0" fontId="22" fillId="4" borderId="23" xfId="2" applyFont="1" applyFill="1" applyBorder="1" applyAlignment="1">
      <alignment horizontal="center" vertical="center" wrapText="1"/>
    </xf>
    <xf numFmtId="0" fontId="22" fillId="4" borderId="24" xfId="2" applyFont="1" applyFill="1" applyBorder="1" applyAlignment="1">
      <alignment horizontal="center" vertical="center" wrapText="1"/>
    </xf>
    <xf numFmtId="0" fontId="22" fillId="4" borderId="25" xfId="2" applyFont="1" applyFill="1" applyBorder="1" applyAlignment="1">
      <alignment horizontal="center" vertical="center" wrapText="1"/>
    </xf>
    <xf numFmtId="0" fontId="22" fillId="4" borderId="14" xfId="2" applyFont="1" applyFill="1" applyBorder="1" applyAlignment="1">
      <alignment horizontal="center" vertical="center" wrapText="1"/>
    </xf>
    <xf numFmtId="0" fontId="22" fillId="4" borderId="15" xfId="2" applyFont="1" applyFill="1" applyBorder="1" applyAlignment="1">
      <alignment horizontal="center" vertical="center" wrapText="1"/>
    </xf>
    <xf numFmtId="0" fontId="22" fillId="4" borderId="16" xfId="2" applyFont="1" applyFill="1" applyBorder="1" applyAlignment="1">
      <alignment horizontal="center" vertical="center" wrapText="1"/>
    </xf>
    <xf numFmtId="43" fontId="8" fillId="5" borderId="1" xfId="1" applyNumberFormat="1" applyFont="1" applyFill="1" applyBorder="1" applyAlignment="1">
      <alignment horizontal="right" vertical="center" wrapText="1" readingOrder="1"/>
    </xf>
    <xf numFmtId="0" fontId="8" fillId="5" borderId="5" xfId="0" applyNumberFormat="1" applyFont="1" applyFill="1" applyBorder="1" applyAlignment="1">
      <alignment horizontal="center" vertical="center" wrapText="1" readingOrder="1"/>
    </xf>
    <xf numFmtId="0" fontId="8" fillId="5" borderId="1" xfId="0" applyNumberFormat="1" applyFont="1" applyFill="1" applyBorder="1" applyAlignment="1">
      <alignment horizontal="center" vertical="center" wrapText="1" readingOrder="1"/>
    </xf>
    <xf numFmtId="0" fontId="8" fillId="5" borderId="1" xfId="0" applyNumberFormat="1" applyFont="1" applyFill="1" applyBorder="1" applyAlignment="1">
      <alignment vertical="center" wrapText="1" readingOrder="1"/>
    </xf>
  </cellXfs>
  <cellStyles count="5">
    <cellStyle name="Millares" xfId="1" builtinId="3"/>
    <cellStyle name="Normal" xfId="0" builtinId="0"/>
    <cellStyle name="Normal 2" xfId="2"/>
    <cellStyle name="Normal 3 2" xfId="3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174"/>
  <sheetViews>
    <sheetView showGridLines="0" tabSelected="1" topLeftCell="A160" zoomScale="172" zoomScaleNormal="172" workbookViewId="0">
      <selection activeCell="K174" sqref="K174"/>
    </sheetView>
  </sheetViews>
  <sheetFormatPr baseColWidth="10" defaultRowHeight="15" x14ac:dyDescent="0.25"/>
  <cols>
    <col min="1" max="1" width="2.28515625" style="1" customWidth="1"/>
    <col min="2" max="2" width="2.85546875" style="1" customWidth="1"/>
    <col min="3" max="4" width="3.5703125" style="1" customWidth="1"/>
    <col min="5" max="5" width="3" style="1" customWidth="1"/>
    <col min="6" max="6" width="2.85546875" style="1" customWidth="1"/>
    <col min="7" max="7" width="20.28515625" style="1" customWidth="1"/>
    <col min="8" max="8" width="4.7109375" style="1" customWidth="1"/>
    <col min="9" max="9" width="3.42578125" style="1" bestFit="1" customWidth="1"/>
    <col min="10" max="10" width="13.140625" style="2" customWidth="1"/>
    <col min="11" max="11" width="11.85546875" style="2" customWidth="1"/>
    <col min="12" max="12" width="14.140625" style="46" customWidth="1"/>
    <col min="13" max="13" width="14.85546875" style="2" customWidth="1"/>
    <col min="14" max="14" width="14.5703125" style="46" customWidth="1"/>
    <col min="15" max="15" width="7.140625" style="2" customWidth="1"/>
    <col min="16" max="16" width="14" style="2" customWidth="1"/>
    <col min="17" max="17" width="13.85546875" style="2" customWidth="1"/>
    <col min="18" max="18" width="17.140625" style="1" bestFit="1" customWidth="1"/>
    <col min="19" max="19" width="16.140625" style="1" bestFit="1" customWidth="1"/>
    <col min="20" max="16384" width="11.42578125" style="1"/>
  </cols>
  <sheetData>
    <row r="1" spans="1:17" ht="18.75" customHeight="1" thickBot="1" x14ac:dyDescent="0.3">
      <c r="A1" s="108" t="s">
        <v>25</v>
      </c>
      <c r="B1" s="109"/>
      <c r="C1" s="109"/>
      <c r="D1" s="109"/>
      <c r="E1" s="109"/>
      <c r="F1" s="110"/>
      <c r="G1" s="13" t="s">
        <v>1</v>
      </c>
      <c r="H1" s="13" t="s">
        <v>2</v>
      </c>
      <c r="I1" s="13" t="s">
        <v>3</v>
      </c>
      <c r="J1" s="13" t="s">
        <v>37</v>
      </c>
      <c r="K1" s="13" t="s">
        <v>38</v>
      </c>
      <c r="L1" s="13" t="s">
        <v>21</v>
      </c>
      <c r="M1" s="13" t="s">
        <v>22</v>
      </c>
      <c r="N1" s="13" t="s">
        <v>23</v>
      </c>
      <c r="O1" s="13" t="s">
        <v>26</v>
      </c>
      <c r="P1" s="13" t="s">
        <v>24</v>
      </c>
      <c r="Q1" s="83" t="s">
        <v>28</v>
      </c>
    </row>
    <row r="2" spans="1:17" s="8" customFormat="1" ht="14.25" customHeight="1" thickTop="1" thickBot="1" x14ac:dyDescent="0.3">
      <c r="A2" s="105" t="s">
        <v>100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7"/>
    </row>
    <row r="3" spans="1:17" s="19" customFormat="1" ht="17.25" customHeight="1" x14ac:dyDescent="0.25">
      <c r="A3" s="52" t="s">
        <v>4</v>
      </c>
      <c r="B3" s="25" t="s">
        <v>39</v>
      </c>
      <c r="C3" s="25" t="s">
        <v>39</v>
      </c>
      <c r="D3" s="53"/>
      <c r="E3" s="53"/>
      <c r="F3" s="53"/>
      <c r="G3" s="54" t="s">
        <v>76</v>
      </c>
      <c r="H3" s="53" t="s">
        <v>6</v>
      </c>
      <c r="I3" s="55">
        <v>10</v>
      </c>
      <c r="J3" s="56">
        <f>J4+J18+J26</f>
        <v>186479700000</v>
      </c>
      <c r="K3" s="56">
        <f>K4+K18+K26</f>
        <v>0</v>
      </c>
      <c r="L3" s="56">
        <f>L4+L18+L26</f>
        <v>158128782776</v>
      </c>
      <c r="M3" s="56">
        <f>M4+M18+M26</f>
        <v>28350917224</v>
      </c>
      <c r="N3" s="56">
        <f>N4+N18+N26</f>
        <v>156896207444</v>
      </c>
      <c r="O3" s="92">
        <f t="shared" ref="O3:O34" si="0">IF(N3&gt;1,N3/(J3-K3),0)</f>
        <v>0.84135810731141247</v>
      </c>
      <c r="P3" s="56">
        <f>P4+P18+P26</f>
        <v>156626574472</v>
      </c>
      <c r="Q3" s="57">
        <f>Q4+Q18+Q26</f>
        <v>156612130111</v>
      </c>
    </row>
    <row r="4" spans="1:17" s="19" customFormat="1" ht="16.5" customHeight="1" x14ac:dyDescent="0.25">
      <c r="A4" s="24" t="s">
        <v>4</v>
      </c>
      <c r="B4" s="25" t="s">
        <v>39</v>
      </c>
      <c r="C4" s="25" t="s">
        <v>39</v>
      </c>
      <c r="D4" s="25" t="s">
        <v>39</v>
      </c>
      <c r="E4" s="20"/>
      <c r="F4" s="20"/>
      <c r="G4" s="26" t="s">
        <v>43</v>
      </c>
      <c r="H4" s="25" t="s">
        <v>6</v>
      </c>
      <c r="I4" s="27" t="s">
        <v>7</v>
      </c>
      <c r="J4" s="120">
        <f>SUM(J5:J17)+470347539+545435152</f>
        <v>126987866865</v>
      </c>
      <c r="K4" s="39">
        <f>SUM(K5:K17)</f>
        <v>0</v>
      </c>
      <c r="L4" s="39">
        <f>SUM(L5:L17)+470347539+545435152</f>
        <v>111425246038</v>
      </c>
      <c r="M4" s="28">
        <f>SUM(M5:M17)</f>
        <v>15562620827</v>
      </c>
      <c r="N4" s="39">
        <f>SUM(N5:N17)</f>
        <v>110409463347</v>
      </c>
      <c r="O4" s="41">
        <f t="shared" si="0"/>
        <v>0.86944891722904205</v>
      </c>
      <c r="P4" s="28">
        <f>SUM(P5:P17)</f>
        <v>110405546857</v>
      </c>
      <c r="Q4" s="51">
        <f>SUM(Q5:Q17)</f>
        <v>110391207669</v>
      </c>
    </row>
    <row r="5" spans="1:17" s="19" customFormat="1" ht="15" customHeight="1" x14ac:dyDescent="0.25">
      <c r="A5" s="38" t="s">
        <v>4</v>
      </c>
      <c r="B5" s="20" t="s">
        <v>39</v>
      </c>
      <c r="C5" s="20" t="s">
        <v>39</v>
      </c>
      <c r="D5" s="20" t="s">
        <v>40</v>
      </c>
      <c r="E5" s="20" t="s">
        <v>40</v>
      </c>
      <c r="F5" s="20"/>
      <c r="G5" s="37" t="s">
        <v>41</v>
      </c>
      <c r="H5" s="20" t="s">
        <v>6</v>
      </c>
      <c r="I5" s="21">
        <v>10</v>
      </c>
      <c r="J5" s="22">
        <v>90518952262</v>
      </c>
      <c r="K5" s="22">
        <v>0</v>
      </c>
      <c r="L5" s="22">
        <v>81149107508</v>
      </c>
      <c r="M5" s="22">
        <f t="shared" ref="M5:M17" si="1">+J5-L5-K5</f>
        <v>9369844754</v>
      </c>
      <c r="N5" s="22">
        <v>81149107508</v>
      </c>
      <c r="O5" s="40">
        <f t="shared" si="0"/>
        <v>0.89648748113124732</v>
      </c>
      <c r="P5" s="22">
        <v>81149107508</v>
      </c>
      <c r="Q5" s="23">
        <v>81140161519</v>
      </c>
    </row>
    <row r="6" spans="1:17" s="19" customFormat="1" ht="15" customHeight="1" x14ac:dyDescent="0.25">
      <c r="A6" s="38" t="s">
        <v>4</v>
      </c>
      <c r="B6" s="20" t="s">
        <v>39</v>
      </c>
      <c r="C6" s="20" t="s">
        <v>39</v>
      </c>
      <c r="D6" s="20" t="s">
        <v>40</v>
      </c>
      <c r="E6" s="20" t="s">
        <v>42</v>
      </c>
      <c r="F6" s="20"/>
      <c r="G6" s="37" t="s">
        <v>59</v>
      </c>
      <c r="H6" s="20" t="s">
        <v>6</v>
      </c>
      <c r="I6" s="21">
        <v>10</v>
      </c>
      <c r="J6" s="22">
        <v>2036529037</v>
      </c>
      <c r="K6" s="22">
        <v>0</v>
      </c>
      <c r="L6" s="22">
        <v>1858252357</v>
      </c>
      <c r="M6" s="22">
        <f t="shared" si="1"/>
        <v>178276680</v>
      </c>
      <c r="N6" s="22">
        <v>1858252357</v>
      </c>
      <c r="O6" s="40">
        <f t="shared" si="0"/>
        <v>0.91246052633621255</v>
      </c>
      <c r="P6" s="22">
        <v>1858252357</v>
      </c>
      <c r="Q6" s="23">
        <v>1858252357</v>
      </c>
    </row>
    <row r="7" spans="1:17" s="19" customFormat="1" ht="16.5" customHeight="1" x14ac:dyDescent="0.25">
      <c r="A7" s="38" t="s">
        <v>4</v>
      </c>
      <c r="B7" s="20" t="s">
        <v>39</v>
      </c>
      <c r="C7" s="20" t="s">
        <v>39</v>
      </c>
      <c r="D7" s="20" t="s">
        <v>40</v>
      </c>
      <c r="E7" s="20" t="s">
        <v>44</v>
      </c>
      <c r="F7" s="20"/>
      <c r="G7" s="37" t="s">
        <v>60</v>
      </c>
      <c r="H7" s="20" t="s">
        <v>6</v>
      </c>
      <c r="I7" s="21">
        <v>10</v>
      </c>
      <c r="J7" s="22">
        <v>1131680755</v>
      </c>
      <c r="K7" s="22">
        <v>0</v>
      </c>
      <c r="L7" s="22">
        <v>1032141722</v>
      </c>
      <c r="M7" s="22">
        <f t="shared" si="1"/>
        <v>99539033</v>
      </c>
      <c r="N7" s="22">
        <v>1032141722</v>
      </c>
      <c r="O7" s="40">
        <f t="shared" si="0"/>
        <v>0.9120431865963825</v>
      </c>
      <c r="P7" s="22">
        <v>1032141722</v>
      </c>
      <c r="Q7" s="23">
        <v>1032141722</v>
      </c>
    </row>
    <row r="8" spans="1:17" s="19" customFormat="1" ht="15" customHeight="1" x14ac:dyDescent="0.25">
      <c r="A8" s="38" t="s">
        <v>4</v>
      </c>
      <c r="B8" s="20" t="s">
        <v>39</v>
      </c>
      <c r="C8" s="20" t="s">
        <v>39</v>
      </c>
      <c r="D8" s="20" t="s">
        <v>40</v>
      </c>
      <c r="E8" s="20" t="s">
        <v>45</v>
      </c>
      <c r="F8" s="20"/>
      <c r="G8" s="37" t="s">
        <v>46</v>
      </c>
      <c r="H8" s="20" t="s">
        <v>6</v>
      </c>
      <c r="I8" s="21">
        <v>10</v>
      </c>
      <c r="J8" s="22">
        <v>215160688</v>
      </c>
      <c r="K8" s="22">
        <v>0</v>
      </c>
      <c r="L8" s="22">
        <v>196086455</v>
      </c>
      <c r="M8" s="22">
        <f t="shared" si="1"/>
        <v>19074233</v>
      </c>
      <c r="N8" s="22">
        <v>196086455</v>
      </c>
      <c r="O8" s="40">
        <f t="shared" si="0"/>
        <v>0.91134889380907724</v>
      </c>
      <c r="P8" s="22">
        <v>196086455</v>
      </c>
      <c r="Q8" s="23">
        <v>196086455</v>
      </c>
    </row>
    <row r="9" spans="1:17" s="19" customFormat="1" ht="15" customHeight="1" x14ac:dyDescent="0.25">
      <c r="A9" s="38" t="s">
        <v>4</v>
      </c>
      <c r="B9" s="20" t="s">
        <v>39</v>
      </c>
      <c r="C9" s="20" t="s">
        <v>39</v>
      </c>
      <c r="D9" s="20" t="s">
        <v>40</v>
      </c>
      <c r="E9" s="20" t="s">
        <v>47</v>
      </c>
      <c r="F9" s="20"/>
      <c r="G9" s="37" t="s">
        <v>12</v>
      </c>
      <c r="H9" s="20" t="s">
        <v>6</v>
      </c>
      <c r="I9" s="21">
        <v>10</v>
      </c>
      <c r="J9" s="22">
        <v>334454293</v>
      </c>
      <c r="K9" s="22">
        <v>0</v>
      </c>
      <c r="L9" s="22">
        <v>304891341</v>
      </c>
      <c r="M9" s="22">
        <f t="shared" si="1"/>
        <v>29562952</v>
      </c>
      <c r="N9" s="22">
        <v>304891341</v>
      </c>
      <c r="O9" s="40">
        <f t="shared" si="0"/>
        <v>0.91160839427467</v>
      </c>
      <c r="P9" s="22">
        <v>304891341</v>
      </c>
      <c r="Q9" s="23">
        <v>304891341</v>
      </c>
    </row>
    <row r="10" spans="1:17" s="19" customFormat="1" ht="15" customHeight="1" x14ac:dyDescent="0.25">
      <c r="A10" s="38" t="s">
        <v>4</v>
      </c>
      <c r="B10" s="20" t="s">
        <v>39</v>
      </c>
      <c r="C10" s="20" t="s">
        <v>39</v>
      </c>
      <c r="D10" s="20" t="s">
        <v>40</v>
      </c>
      <c r="E10" s="20" t="s">
        <v>48</v>
      </c>
      <c r="F10" s="20"/>
      <c r="G10" s="37" t="s">
        <v>13</v>
      </c>
      <c r="H10" s="20" t="s">
        <v>6</v>
      </c>
      <c r="I10" s="21">
        <v>10</v>
      </c>
      <c r="J10" s="22">
        <v>4304264037</v>
      </c>
      <c r="K10" s="22">
        <v>0</v>
      </c>
      <c r="L10" s="22">
        <v>4304264037</v>
      </c>
      <c r="M10" s="22">
        <f t="shared" si="1"/>
        <v>0</v>
      </c>
      <c r="N10" s="22">
        <v>4304264037</v>
      </c>
      <c r="O10" s="40">
        <f t="shared" si="0"/>
        <v>1</v>
      </c>
      <c r="P10" s="22">
        <v>4304264037</v>
      </c>
      <c r="Q10" s="23">
        <v>4304207827</v>
      </c>
    </row>
    <row r="11" spans="1:17" s="19" customFormat="1" ht="16.5" customHeight="1" x14ac:dyDescent="0.25">
      <c r="A11" s="38" t="s">
        <v>4</v>
      </c>
      <c r="B11" s="20" t="s">
        <v>39</v>
      </c>
      <c r="C11" s="20" t="s">
        <v>39</v>
      </c>
      <c r="D11" s="20" t="s">
        <v>40</v>
      </c>
      <c r="E11" s="20" t="s">
        <v>49</v>
      </c>
      <c r="F11" s="20"/>
      <c r="G11" s="37" t="s">
        <v>61</v>
      </c>
      <c r="H11" s="20" t="s">
        <v>6</v>
      </c>
      <c r="I11" s="21">
        <v>10</v>
      </c>
      <c r="J11" s="22">
        <v>3070075342</v>
      </c>
      <c r="K11" s="22">
        <v>0</v>
      </c>
      <c r="L11" s="22">
        <v>2824153747</v>
      </c>
      <c r="M11" s="22">
        <f t="shared" si="1"/>
        <v>245921595</v>
      </c>
      <c r="N11" s="22">
        <v>2824153747</v>
      </c>
      <c r="O11" s="40">
        <f t="shared" si="0"/>
        <v>0.919897211760349</v>
      </c>
      <c r="P11" s="22">
        <v>2823372988</v>
      </c>
      <c r="Q11" s="23">
        <v>2823334756</v>
      </c>
    </row>
    <row r="12" spans="1:17" s="19" customFormat="1" ht="16.5" customHeight="1" x14ac:dyDescent="0.25">
      <c r="A12" s="38" t="s">
        <v>4</v>
      </c>
      <c r="B12" s="20" t="s">
        <v>39</v>
      </c>
      <c r="C12" s="20" t="s">
        <v>39</v>
      </c>
      <c r="D12" s="20" t="s">
        <v>40</v>
      </c>
      <c r="E12" s="20" t="s">
        <v>50</v>
      </c>
      <c r="F12" s="20"/>
      <c r="G12" s="37" t="s">
        <v>62</v>
      </c>
      <c r="H12" s="20" t="s">
        <v>6</v>
      </c>
      <c r="I12" s="21">
        <v>10</v>
      </c>
      <c r="J12" s="22">
        <v>472921795</v>
      </c>
      <c r="K12" s="22">
        <v>0</v>
      </c>
      <c r="L12" s="22">
        <v>471415021</v>
      </c>
      <c r="M12" s="22">
        <f t="shared" si="1"/>
        <v>1506774</v>
      </c>
      <c r="N12" s="22">
        <v>471415021</v>
      </c>
      <c r="O12" s="40">
        <f t="shared" si="0"/>
        <v>0.99681390450613505</v>
      </c>
      <c r="P12" s="22">
        <v>471415021</v>
      </c>
      <c r="Q12" s="23">
        <v>471415021</v>
      </c>
    </row>
    <row r="13" spans="1:17" s="19" customFormat="1" ht="16.5" customHeight="1" x14ac:dyDescent="0.25">
      <c r="A13" s="38" t="s">
        <v>4</v>
      </c>
      <c r="B13" s="20" t="s">
        <v>39</v>
      </c>
      <c r="C13" s="20" t="s">
        <v>39</v>
      </c>
      <c r="D13" s="20" t="s">
        <v>40</v>
      </c>
      <c r="E13" s="20" t="s">
        <v>51</v>
      </c>
      <c r="F13" s="20"/>
      <c r="G13" s="37" t="s">
        <v>15</v>
      </c>
      <c r="H13" s="20" t="s">
        <v>6</v>
      </c>
      <c r="I13" s="21">
        <v>10</v>
      </c>
      <c r="J13" s="22">
        <v>10290093534</v>
      </c>
      <c r="K13" s="22">
        <v>0</v>
      </c>
      <c r="L13" s="22">
        <v>10062177656</v>
      </c>
      <c r="M13" s="22">
        <f t="shared" si="1"/>
        <v>227915878</v>
      </c>
      <c r="N13" s="22">
        <v>10062177656</v>
      </c>
      <c r="O13" s="40">
        <f t="shared" si="0"/>
        <v>0.97785094204956136</v>
      </c>
      <c r="P13" s="22">
        <v>10059701661</v>
      </c>
      <c r="Q13" s="23">
        <v>10054527907</v>
      </c>
    </row>
    <row r="14" spans="1:17" s="19" customFormat="1" ht="16.5" customHeight="1" x14ac:dyDescent="0.25">
      <c r="A14" s="38" t="s">
        <v>4</v>
      </c>
      <c r="B14" s="20" t="s">
        <v>39</v>
      </c>
      <c r="C14" s="20" t="s">
        <v>39</v>
      </c>
      <c r="D14" s="20" t="s">
        <v>40</v>
      </c>
      <c r="E14" s="20" t="s">
        <v>52</v>
      </c>
      <c r="F14" s="20"/>
      <c r="G14" s="37" t="s">
        <v>14</v>
      </c>
      <c r="H14" s="20" t="s">
        <v>6</v>
      </c>
      <c r="I14" s="21">
        <v>10</v>
      </c>
      <c r="J14" s="22">
        <v>4834675958</v>
      </c>
      <c r="K14" s="22">
        <v>0</v>
      </c>
      <c r="L14" s="22">
        <v>3902348222</v>
      </c>
      <c r="M14" s="22">
        <f t="shared" si="1"/>
        <v>932327736</v>
      </c>
      <c r="N14" s="22">
        <v>3902348222</v>
      </c>
      <c r="O14" s="40">
        <f t="shared" si="0"/>
        <v>0.80715817479819607</v>
      </c>
      <c r="P14" s="22">
        <v>3901688486</v>
      </c>
      <c r="Q14" s="72">
        <v>3901625382</v>
      </c>
    </row>
    <row r="15" spans="1:17" s="19" customFormat="1" ht="16.5" customHeight="1" x14ac:dyDescent="0.25">
      <c r="A15" s="38" t="s">
        <v>4</v>
      </c>
      <c r="B15" s="20" t="s">
        <v>39</v>
      </c>
      <c r="C15" s="20" t="s">
        <v>39</v>
      </c>
      <c r="D15" s="20" t="s">
        <v>42</v>
      </c>
      <c r="E15" s="20" t="s">
        <v>50</v>
      </c>
      <c r="F15" s="20"/>
      <c r="G15" s="37" t="s">
        <v>63</v>
      </c>
      <c r="H15" s="20" t="s">
        <v>6</v>
      </c>
      <c r="I15" s="21">
        <v>10</v>
      </c>
      <c r="J15" s="22">
        <v>40432325</v>
      </c>
      <c r="K15" s="22">
        <v>0</v>
      </c>
      <c r="L15" s="22">
        <v>36995801</v>
      </c>
      <c r="M15" s="22">
        <f t="shared" si="1"/>
        <v>3436524</v>
      </c>
      <c r="N15" s="22">
        <v>36995801</v>
      </c>
      <c r="O15" s="40">
        <f t="shared" si="0"/>
        <v>0.91500553084691516</v>
      </c>
      <c r="P15" s="22">
        <v>36995801</v>
      </c>
      <c r="Q15" s="72">
        <v>36995801</v>
      </c>
    </row>
    <row r="16" spans="1:17" s="19" customFormat="1" ht="16.5" customHeight="1" x14ac:dyDescent="0.25">
      <c r="A16" s="38" t="s">
        <v>4</v>
      </c>
      <c r="B16" s="20" t="s">
        <v>39</v>
      </c>
      <c r="C16" s="20" t="s">
        <v>39</v>
      </c>
      <c r="D16" s="20" t="s">
        <v>42</v>
      </c>
      <c r="E16" s="20" t="s">
        <v>53</v>
      </c>
      <c r="F16" s="20"/>
      <c r="G16" s="37" t="s">
        <v>64</v>
      </c>
      <c r="H16" s="20" t="s">
        <v>6</v>
      </c>
      <c r="I16" s="21">
        <v>10</v>
      </c>
      <c r="J16" s="22">
        <v>29998944</v>
      </c>
      <c r="K16" s="44">
        <v>0</v>
      </c>
      <c r="L16" s="22">
        <v>27721846</v>
      </c>
      <c r="M16" s="22">
        <f t="shared" si="1"/>
        <v>2277098</v>
      </c>
      <c r="N16" s="22">
        <v>27721846</v>
      </c>
      <c r="O16" s="40">
        <f t="shared" si="0"/>
        <v>0.92409406144429618</v>
      </c>
      <c r="P16" s="22">
        <v>27721846</v>
      </c>
      <c r="Q16" s="72">
        <v>27714564</v>
      </c>
    </row>
    <row r="17" spans="1:17" s="19" customFormat="1" ht="16.5" customHeight="1" x14ac:dyDescent="0.25">
      <c r="A17" s="38" t="s">
        <v>4</v>
      </c>
      <c r="B17" s="20" t="s">
        <v>39</v>
      </c>
      <c r="C17" s="20" t="s">
        <v>39</v>
      </c>
      <c r="D17" s="20" t="s">
        <v>42</v>
      </c>
      <c r="E17" s="20" t="s">
        <v>54</v>
      </c>
      <c r="F17" s="20"/>
      <c r="G17" s="37" t="s">
        <v>65</v>
      </c>
      <c r="H17" s="20" t="s">
        <v>6</v>
      </c>
      <c r="I17" s="21">
        <v>10</v>
      </c>
      <c r="J17" s="22">
        <v>8692845204</v>
      </c>
      <c r="K17" s="22">
        <v>0</v>
      </c>
      <c r="L17" s="22">
        <v>4239907634</v>
      </c>
      <c r="M17" s="22">
        <f t="shared" si="1"/>
        <v>4452937570</v>
      </c>
      <c r="N17" s="22">
        <v>4239907634</v>
      </c>
      <c r="O17" s="40">
        <f t="shared" si="0"/>
        <v>0.48774682333570285</v>
      </c>
      <c r="P17" s="44">
        <v>4239907634</v>
      </c>
      <c r="Q17" s="72">
        <v>4239853017</v>
      </c>
    </row>
    <row r="18" spans="1:17" s="66" customFormat="1" ht="16.5" customHeight="1" x14ac:dyDescent="0.25">
      <c r="A18" s="24" t="s">
        <v>4</v>
      </c>
      <c r="B18" s="25" t="s">
        <v>39</v>
      </c>
      <c r="C18" s="25" t="s">
        <v>39</v>
      </c>
      <c r="D18" s="25" t="s">
        <v>55</v>
      </c>
      <c r="E18" s="25"/>
      <c r="F18" s="25"/>
      <c r="G18" s="26" t="s">
        <v>77</v>
      </c>
      <c r="H18" s="25" t="s">
        <v>6</v>
      </c>
      <c r="I18" s="21">
        <v>10</v>
      </c>
      <c r="J18" s="39">
        <f>SUM(J19:J25)+216792641</f>
        <v>49408242014</v>
      </c>
      <c r="K18" s="28">
        <f>SUM(K19:K33)</f>
        <v>0</v>
      </c>
      <c r="L18" s="39">
        <f>SUM(L19:L25)+216792641</f>
        <v>38424858728</v>
      </c>
      <c r="M18" s="28">
        <f>SUM(M19:M25)</f>
        <v>10983383286</v>
      </c>
      <c r="N18" s="28">
        <f>SUM(N19:N25)</f>
        <v>38208066087</v>
      </c>
      <c r="O18" s="41">
        <f t="shared" si="0"/>
        <v>0.77331361184989356</v>
      </c>
      <c r="P18" s="28">
        <f>SUM(P19:P25)</f>
        <v>37943526307</v>
      </c>
      <c r="Q18" s="36">
        <f>SUM(Q19:Q25)</f>
        <v>37943526307</v>
      </c>
    </row>
    <row r="19" spans="1:17" s="19" customFormat="1" ht="16.5" customHeight="1" x14ac:dyDescent="0.25">
      <c r="A19" s="38" t="s">
        <v>4</v>
      </c>
      <c r="B19" s="20" t="s">
        <v>39</v>
      </c>
      <c r="C19" s="20" t="s">
        <v>39</v>
      </c>
      <c r="D19" s="20" t="s">
        <v>55</v>
      </c>
      <c r="E19" s="20" t="s">
        <v>40</v>
      </c>
      <c r="F19" s="20"/>
      <c r="G19" s="37" t="s">
        <v>66</v>
      </c>
      <c r="H19" s="20" t="s">
        <v>6</v>
      </c>
      <c r="I19" s="21">
        <v>10</v>
      </c>
      <c r="J19" s="22">
        <v>13928985615</v>
      </c>
      <c r="K19" s="44">
        <v>0</v>
      </c>
      <c r="L19" s="22">
        <v>12049642700</v>
      </c>
      <c r="M19" s="22">
        <f t="shared" ref="M19:M25" si="2">+J19-L19-K19</f>
        <v>1879342915</v>
      </c>
      <c r="N19" s="22">
        <v>12049642700</v>
      </c>
      <c r="O19" s="40">
        <f t="shared" si="0"/>
        <v>0.86507682849667444</v>
      </c>
      <c r="P19" s="22">
        <v>12049417000</v>
      </c>
      <c r="Q19" s="72">
        <v>12049417000</v>
      </c>
    </row>
    <row r="20" spans="1:17" s="19" customFormat="1" ht="16.5" customHeight="1" x14ac:dyDescent="0.25">
      <c r="A20" s="38" t="s">
        <v>4</v>
      </c>
      <c r="B20" s="20" t="s">
        <v>39</v>
      </c>
      <c r="C20" s="20" t="s">
        <v>39</v>
      </c>
      <c r="D20" s="20" t="s">
        <v>55</v>
      </c>
      <c r="E20" s="20" t="s">
        <v>42</v>
      </c>
      <c r="F20" s="20"/>
      <c r="G20" s="37" t="s">
        <v>67</v>
      </c>
      <c r="H20" s="20" t="s">
        <v>6</v>
      </c>
      <c r="I20" s="21">
        <v>10</v>
      </c>
      <c r="J20" s="22">
        <v>9833645105</v>
      </c>
      <c r="K20" s="22">
        <v>0</v>
      </c>
      <c r="L20" s="22">
        <v>8493672500</v>
      </c>
      <c r="M20" s="22">
        <f t="shared" si="2"/>
        <v>1339972605</v>
      </c>
      <c r="N20" s="22">
        <v>8493672500</v>
      </c>
      <c r="O20" s="40">
        <f t="shared" si="0"/>
        <v>0.86373591982502196</v>
      </c>
      <c r="P20" s="22">
        <v>8493512600</v>
      </c>
      <c r="Q20" s="72">
        <v>8493512600</v>
      </c>
    </row>
    <row r="21" spans="1:17" s="19" customFormat="1" ht="16.5" customHeight="1" x14ac:dyDescent="0.25">
      <c r="A21" s="38" t="s">
        <v>4</v>
      </c>
      <c r="B21" s="20" t="s">
        <v>39</v>
      </c>
      <c r="C21" s="20" t="s">
        <v>39</v>
      </c>
      <c r="D21" s="20" t="s">
        <v>55</v>
      </c>
      <c r="E21" s="20" t="s">
        <v>44</v>
      </c>
      <c r="F21" s="20"/>
      <c r="G21" s="37" t="s">
        <v>143</v>
      </c>
      <c r="H21" s="20" t="s">
        <v>6</v>
      </c>
      <c r="I21" s="21">
        <v>10</v>
      </c>
      <c r="J21" s="22">
        <v>11662506398</v>
      </c>
      <c r="K21" s="22">
        <v>0</v>
      </c>
      <c r="L21" s="22">
        <v>5589251407</v>
      </c>
      <c r="M21" s="22">
        <f t="shared" si="2"/>
        <v>6073254991</v>
      </c>
      <c r="N21" s="22">
        <v>5589251407</v>
      </c>
      <c r="O21" s="40">
        <f t="shared" si="0"/>
        <v>0.47924958977587351</v>
      </c>
      <c r="P21" s="22">
        <v>5589251407</v>
      </c>
      <c r="Q21" s="72">
        <v>5589251407</v>
      </c>
    </row>
    <row r="22" spans="1:17" s="19" customFormat="1" ht="16.5" customHeight="1" x14ac:dyDescent="0.25">
      <c r="A22" s="38" t="s">
        <v>4</v>
      </c>
      <c r="B22" s="20" t="s">
        <v>39</v>
      </c>
      <c r="C22" s="20" t="s">
        <v>39</v>
      </c>
      <c r="D22" s="20" t="s">
        <v>55</v>
      </c>
      <c r="E22" s="20" t="s">
        <v>45</v>
      </c>
      <c r="F22" s="20"/>
      <c r="G22" s="37" t="s">
        <v>68</v>
      </c>
      <c r="H22" s="20" t="s">
        <v>6</v>
      </c>
      <c r="I22" s="21">
        <v>10</v>
      </c>
      <c r="J22" s="22">
        <v>5060653357</v>
      </c>
      <c r="K22" s="22">
        <v>0</v>
      </c>
      <c r="L22" s="22">
        <v>4370577900</v>
      </c>
      <c r="M22" s="22">
        <f t="shared" si="2"/>
        <v>690075457</v>
      </c>
      <c r="N22" s="22">
        <v>4370577900</v>
      </c>
      <c r="O22" s="40">
        <f t="shared" si="0"/>
        <v>0.86363905837465171</v>
      </c>
      <c r="P22" s="22">
        <v>4370473200</v>
      </c>
      <c r="Q22" s="72">
        <v>4370473200</v>
      </c>
    </row>
    <row r="23" spans="1:17" s="19" customFormat="1" ht="16.5" customHeight="1" x14ac:dyDescent="0.25">
      <c r="A23" s="38" t="s">
        <v>4</v>
      </c>
      <c r="B23" s="20" t="s">
        <v>39</v>
      </c>
      <c r="C23" s="20" t="s">
        <v>39</v>
      </c>
      <c r="D23" s="20" t="s">
        <v>55</v>
      </c>
      <c r="E23" s="20" t="s">
        <v>47</v>
      </c>
      <c r="F23" s="20"/>
      <c r="G23" s="37" t="s">
        <v>69</v>
      </c>
      <c r="H23" s="20" t="s">
        <v>6</v>
      </c>
      <c r="I23" s="21" t="s">
        <v>7</v>
      </c>
      <c r="J23" s="22">
        <v>2294687127</v>
      </c>
      <c r="K23" s="22">
        <v>0</v>
      </c>
      <c r="L23" s="22">
        <v>2240561680</v>
      </c>
      <c r="M23" s="22">
        <f t="shared" si="2"/>
        <v>54125447</v>
      </c>
      <c r="N23" s="22">
        <v>2240561680</v>
      </c>
      <c r="O23" s="40">
        <f t="shared" si="0"/>
        <v>0.97641271162279897</v>
      </c>
      <c r="P23" s="22">
        <v>1976643200</v>
      </c>
      <c r="Q23" s="72">
        <v>1976643200</v>
      </c>
    </row>
    <row r="24" spans="1:17" s="19" customFormat="1" ht="16.5" customHeight="1" x14ac:dyDescent="0.25">
      <c r="A24" s="38" t="s">
        <v>4</v>
      </c>
      <c r="B24" s="20" t="s">
        <v>39</v>
      </c>
      <c r="C24" s="20" t="s">
        <v>39</v>
      </c>
      <c r="D24" s="20" t="s">
        <v>55</v>
      </c>
      <c r="E24" s="20" t="s">
        <v>48</v>
      </c>
      <c r="F24" s="20"/>
      <c r="G24" s="37" t="s">
        <v>16</v>
      </c>
      <c r="H24" s="20" t="s">
        <v>6</v>
      </c>
      <c r="I24" s="21" t="s">
        <v>7</v>
      </c>
      <c r="J24" s="22">
        <v>3792069831</v>
      </c>
      <c r="K24" s="22">
        <v>0</v>
      </c>
      <c r="L24" s="22">
        <v>3278397500</v>
      </c>
      <c r="M24" s="22">
        <f t="shared" si="2"/>
        <v>513672331</v>
      </c>
      <c r="N24" s="22">
        <v>3278397500</v>
      </c>
      <c r="O24" s="40">
        <f t="shared" si="0"/>
        <v>0.86454038193053517</v>
      </c>
      <c r="P24" s="22">
        <v>3278318900</v>
      </c>
      <c r="Q24" s="72">
        <v>3278318900</v>
      </c>
    </row>
    <row r="25" spans="1:17" s="19" customFormat="1" ht="16.5" customHeight="1" x14ac:dyDescent="0.25">
      <c r="A25" s="38" t="s">
        <v>4</v>
      </c>
      <c r="B25" s="20" t="s">
        <v>39</v>
      </c>
      <c r="C25" s="20" t="s">
        <v>39</v>
      </c>
      <c r="D25" s="20" t="s">
        <v>55</v>
      </c>
      <c r="E25" s="20" t="s">
        <v>49</v>
      </c>
      <c r="F25" s="20"/>
      <c r="G25" s="37" t="s">
        <v>17</v>
      </c>
      <c r="H25" s="20" t="s">
        <v>6</v>
      </c>
      <c r="I25" s="21" t="s">
        <v>7</v>
      </c>
      <c r="J25" s="22">
        <v>2618901940</v>
      </c>
      <c r="K25" s="22">
        <v>0</v>
      </c>
      <c r="L25" s="22">
        <v>2185962400</v>
      </c>
      <c r="M25" s="22">
        <f t="shared" si="2"/>
        <v>432939540</v>
      </c>
      <c r="N25" s="22">
        <v>2185962400</v>
      </c>
      <c r="O25" s="40">
        <f t="shared" si="0"/>
        <v>0.83468661678871414</v>
      </c>
      <c r="P25" s="22">
        <v>2185910000</v>
      </c>
      <c r="Q25" s="72">
        <v>2185910000</v>
      </c>
    </row>
    <row r="26" spans="1:17" s="66" customFormat="1" ht="16.5" customHeight="1" x14ac:dyDescent="0.25">
      <c r="A26" s="38" t="s">
        <v>4</v>
      </c>
      <c r="B26" s="25" t="s">
        <v>39</v>
      </c>
      <c r="C26" s="25" t="s">
        <v>39</v>
      </c>
      <c r="D26" s="25" t="s">
        <v>56</v>
      </c>
      <c r="E26" s="25"/>
      <c r="F26" s="25"/>
      <c r="G26" s="26" t="s">
        <v>78</v>
      </c>
      <c r="H26" s="25" t="s">
        <v>6</v>
      </c>
      <c r="I26" s="27" t="s">
        <v>7</v>
      </c>
      <c r="J26" s="39">
        <f>SUM(J27:J33)</f>
        <v>10083591121</v>
      </c>
      <c r="K26" s="39">
        <v>0</v>
      </c>
      <c r="L26" s="39">
        <f>SUM(L27:L33)</f>
        <v>8278678010</v>
      </c>
      <c r="M26" s="28">
        <f>SUM(M27:M33)</f>
        <v>1804913111</v>
      </c>
      <c r="N26" s="28">
        <f>SUM(N27:N33)</f>
        <v>8278678010</v>
      </c>
      <c r="O26" s="41">
        <f t="shared" si="0"/>
        <v>0.82100492876579423</v>
      </c>
      <c r="P26" s="39">
        <f>SUM(P27:P33)</f>
        <v>8277501308</v>
      </c>
      <c r="Q26" s="36">
        <f>SUM(Q27:Q33)</f>
        <v>8277396135</v>
      </c>
    </row>
    <row r="27" spans="1:17" s="19" customFormat="1" ht="16.5" customHeight="1" x14ac:dyDescent="0.25">
      <c r="A27" s="38" t="s">
        <v>4</v>
      </c>
      <c r="B27" s="20" t="s">
        <v>39</v>
      </c>
      <c r="C27" s="20" t="s">
        <v>39</v>
      </c>
      <c r="D27" s="20" t="s">
        <v>56</v>
      </c>
      <c r="E27" s="20" t="s">
        <v>40</v>
      </c>
      <c r="F27" s="20"/>
      <c r="G27" s="37" t="s">
        <v>70</v>
      </c>
      <c r="H27" s="20" t="s">
        <v>6</v>
      </c>
      <c r="I27" s="21" t="s">
        <v>7</v>
      </c>
      <c r="J27" s="22">
        <v>7740384876</v>
      </c>
      <c r="K27" s="22">
        <v>0</v>
      </c>
      <c r="L27" s="22">
        <v>6298308274</v>
      </c>
      <c r="M27" s="22">
        <f t="shared" ref="M27:M33" si="3">+J27-L27-K27</f>
        <v>1442076602</v>
      </c>
      <c r="N27" s="22">
        <v>6298308274</v>
      </c>
      <c r="O27" s="40">
        <f t="shared" si="0"/>
        <v>0.81369445769146009</v>
      </c>
      <c r="P27" s="22">
        <v>6298308274</v>
      </c>
      <c r="Q27" s="72">
        <v>6298203101</v>
      </c>
    </row>
    <row r="28" spans="1:17" s="19" customFormat="1" ht="16.5" customHeight="1" x14ac:dyDescent="0.25">
      <c r="A28" s="38" t="s">
        <v>4</v>
      </c>
      <c r="B28" s="20" t="s">
        <v>39</v>
      </c>
      <c r="C28" s="20" t="s">
        <v>39</v>
      </c>
      <c r="D28" s="20" t="s">
        <v>56</v>
      </c>
      <c r="E28" s="20" t="s">
        <v>40</v>
      </c>
      <c r="F28" s="20"/>
      <c r="G28" s="37" t="s">
        <v>71</v>
      </c>
      <c r="H28" s="20" t="s">
        <v>6</v>
      </c>
      <c r="I28" s="21" t="s">
        <v>7</v>
      </c>
      <c r="J28" s="22">
        <v>283982071</v>
      </c>
      <c r="K28" s="22">
        <v>0</v>
      </c>
      <c r="L28" s="22">
        <v>220649041</v>
      </c>
      <c r="M28" s="22">
        <f t="shared" si="3"/>
        <v>63333030</v>
      </c>
      <c r="N28" s="22">
        <v>220649041</v>
      </c>
      <c r="O28" s="40">
        <f t="shared" si="0"/>
        <v>0.77698229406883934</v>
      </c>
      <c r="P28" s="22">
        <v>219549480</v>
      </c>
      <c r="Q28" s="72">
        <v>219549480</v>
      </c>
    </row>
    <row r="29" spans="1:17" s="19" customFormat="1" ht="16.5" customHeight="1" x14ac:dyDescent="0.25">
      <c r="A29" s="38" t="s">
        <v>4</v>
      </c>
      <c r="B29" s="20" t="s">
        <v>39</v>
      </c>
      <c r="C29" s="20" t="s">
        <v>39</v>
      </c>
      <c r="D29" s="20" t="s">
        <v>56</v>
      </c>
      <c r="E29" s="20" t="s">
        <v>40</v>
      </c>
      <c r="F29" s="20"/>
      <c r="G29" s="37" t="s">
        <v>72</v>
      </c>
      <c r="H29" s="20" t="s">
        <v>6</v>
      </c>
      <c r="I29" s="21" t="s">
        <v>7</v>
      </c>
      <c r="J29" s="22">
        <v>625394230</v>
      </c>
      <c r="K29" s="22">
        <v>0</v>
      </c>
      <c r="L29" s="22">
        <v>443928109</v>
      </c>
      <c r="M29" s="22">
        <f t="shared" si="3"/>
        <v>181466121</v>
      </c>
      <c r="N29" s="22">
        <v>443928109</v>
      </c>
      <c r="O29" s="40">
        <f t="shared" si="0"/>
        <v>0.70983723178897895</v>
      </c>
      <c r="P29" s="22">
        <v>443850968</v>
      </c>
      <c r="Q29" s="72">
        <v>443850968</v>
      </c>
    </row>
    <row r="30" spans="1:17" s="19" customFormat="1" ht="16.5" customHeight="1" x14ac:dyDescent="0.25">
      <c r="A30" s="38" t="s">
        <v>4</v>
      </c>
      <c r="B30" s="20" t="s">
        <v>39</v>
      </c>
      <c r="C30" s="20" t="s">
        <v>39</v>
      </c>
      <c r="D30" s="20" t="s">
        <v>56</v>
      </c>
      <c r="E30" s="20" t="s">
        <v>42</v>
      </c>
      <c r="F30" s="20"/>
      <c r="G30" s="37" t="s">
        <v>73</v>
      </c>
      <c r="H30" s="20" t="s">
        <v>6</v>
      </c>
      <c r="I30" s="21" t="s">
        <v>7</v>
      </c>
      <c r="J30" s="22">
        <v>303565248</v>
      </c>
      <c r="K30" s="22">
        <v>0</v>
      </c>
      <c r="L30" s="22">
        <v>274918956</v>
      </c>
      <c r="M30" s="22">
        <f t="shared" si="3"/>
        <v>28646292</v>
      </c>
      <c r="N30" s="22">
        <v>274918956</v>
      </c>
      <c r="O30" s="40">
        <f t="shared" si="0"/>
        <v>0.90563382274903881</v>
      </c>
      <c r="P30" s="22">
        <v>274918956</v>
      </c>
      <c r="Q30" s="72">
        <v>274918956</v>
      </c>
    </row>
    <row r="31" spans="1:17" s="19" customFormat="1" ht="16.5" customHeight="1" x14ac:dyDescent="0.25">
      <c r="A31" s="38" t="s">
        <v>4</v>
      </c>
      <c r="B31" s="20" t="s">
        <v>39</v>
      </c>
      <c r="C31" s="20" t="s">
        <v>39</v>
      </c>
      <c r="D31" s="20" t="s">
        <v>56</v>
      </c>
      <c r="E31" s="20" t="s">
        <v>57</v>
      </c>
      <c r="F31" s="20"/>
      <c r="G31" s="37" t="s">
        <v>74</v>
      </c>
      <c r="H31" s="20" t="s">
        <v>6</v>
      </c>
      <c r="I31" s="21" t="s">
        <v>7</v>
      </c>
      <c r="J31" s="22">
        <v>913333956</v>
      </c>
      <c r="K31" s="22">
        <v>0</v>
      </c>
      <c r="L31" s="22">
        <v>861566755</v>
      </c>
      <c r="M31" s="22">
        <f t="shared" si="3"/>
        <v>51767201</v>
      </c>
      <c r="N31" s="22">
        <v>861566755</v>
      </c>
      <c r="O31" s="40">
        <f t="shared" si="0"/>
        <v>0.94332062148798501</v>
      </c>
      <c r="P31" s="22">
        <v>861566755</v>
      </c>
      <c r="Q31" s="72">
        <v>861566755</v>
      </c>
    </row>
    <row r="32" spans="1:17" s="19" customFormat="1" ht="16.5" customHeight="1" x14ac:dyDescent="0.25">
      <c r="A32" s="38" t="s">
        <v>4</v>
      </c>
      <c r="B32" s="20" t="s">
        <v>39</v>
      </c>
      <c r="C32" s="20" t="s">
        <v>39</v>
      </c>
      <c r="D32" s="20" t="s">
        <v>56</v>
      </c>
      <c r="E32" s="20" t="s">
        <v>58</v>
      </c>
      <c r="F32" s="20"/>
      <c r="G32" s="37" t="s">
        <v>75</v>
      </c>
      <c r="H32" s="20" t="s">
        <v>6</v>
      </c>
      <c r="I32" s="21" t="s">
        <v>7</v>
      </c>
      <c r="J32" s="22">
        <v>51801560</v>
      </c>
      <c r="K32" s="22">
        <v>0</v>
      </c>
      <c r="L32" s="22">
        <v>32507808</v>
      </c>
      <c r="M32" s="22">
        <f t="shared" si="3"/>
        <v>19293752</v>
      </c>
      <c r="N32" s="22">
        <v>32507808</v>
      </c>
      <c r="O32" s="40">
        <f t="shared" si="0"/>
        <v>0.62754496196639642</v>
      </c>
      <c r="P32" s="22">
        <v>32507808</v>
      </c>
      <c r="Q32" s="72">
        <v>32507808</v>
      </c>
    </row>
    <row r="33" spans="1:22" s="19" customFormat="1" ht="16.5" customHeight="1" x14ac:dyDescent="0.25">
      <c r="A33" s="38" t="s">
        <v>4</v>
      </c>
      <c r="B33" s="20" t="s">
        <v>39</v>
      </c>
      <c r="C33" s="20" t="s">
        <v>39</v>
      </c>
      <c r="D33" s="20" t="s">
        <v>56</v>
      </c>
      <c r="E33" s="20">
        <v>72</v>
      </c>
      <c r="F33" s="20"/>
      <c r="G33" s="37" t="s">
        <v>135</v>
      </c>
      <c r="H33" s="20" t="s">
        <v>6</v>
      </c>
      <c r="I33" s="21" t="s">
        <v>7</v>
      </c>
      <c r="J33" s="22">
        <v>165129180</v>
      </c>
      <c r="K33" s="22">
        <v>0</v>
      </c>
      <c r="L33" s="22">
        <v>146799067</v>
      </c>
      <c r="M33" s="22">
        <f t="shared" si="3"/>
        <v>18330113</v>
      </c>
      <c r="N33" s="22">
        <v>146799067</v>
      </c>
      <c r="O33" s="40">
        <f t="shared" si="0"/>
        <v>0.88899531263947418</v>
      </c>
      <c r="P33" s="22">
        <v>146799067</v>
      </c>
      <c r="Q33" s="72">
        <v>146799067</v>
      </c>
    </row>
    <row r="34" spans="1:22" ht="16.5" customHeight="1" x14ac:dyDescent="0.25">
      <c r="A34" s="14" t="s">
        <v>4</v>
      </c>
      <c r="B34" s="4" t="s">
        <v>39</v>
      </c>
      <c r="C34" s="4"/>
      <c r="D34" s="4"/>
      <c r="E34" s="4"/>
      <c r="F34" s="4"/>
      <c r="G34" s="3" t="s">
        <v>11</v>
      </c>
      <c r="H34" s="4" t="s">
        <v>6</v>
      </c>
      <c r="I34" s="5" t="s">
        <v>7</v>
      </c>
      <c r="J34" s="6">
        <f>J3</f>
        <v>186479700000</v>
      </c>
      <c r="K34" s="6">
        <f>K3</f>
        <v>0</v>
      </c>
      <c r="L34" s="6">
        <f>L3</f>
        <v>158128782776</v>
      </c>
      <c r="M34" s="6">
        <f>M3</f>
        <v>28350917224</v>
      </c>
      <c r="N34" s="6">
        <f>N3</f>
        <v>156896207444</v>
      </c>
      <c r="O34" s="42">
        <f t="shared" si="0"/>
        <v>0.84135810731141247</v>
      </c>
      <c r="P34" s="6">
        <f>P3</f>
        <v>156626574472</v>
      </c>
      <c r="Q34" s="15">
        <f>Q3</f>
        <v>156612130111</v>
      </c>
    </row>
    <row r="35" spans="1:22" ht="15" customHeight="1" thickBot="1" x14ac:dyDescent="0.3">
      <c r="A35" s="111" t="s">
        <v>27</v>
      </c>
      <c r="B35" s="112"/>
      <c r="C35" s="112"/>
      <c r="D35" s="112"/>
      <c r="E35" s="112"/>
      <c r="F35" s="112"/>
      <c r="G35" s="112"/>
      <c r="H35" s="112"/>
      <c r="I35" s="113"/>
      <c r="J35" s="7">
        <f>J34</f>
        <v>186479700000</v>
      </c>
      <c r="K35" s="7">
        <f>K34</f>
        <v>0</v>
      </c>
      <c r="L35" s="7">
        <f>L34</f>
        <v>158128782776</v>
      </c>
      <c r="M35" s="7">
        <f>SUM(M34:M34)</f>
        <v>28350917224</v>
      </c>
      <c r="N35" s="7">
        <f>N34</f>
        <v>156896207444</v>
      </c>
      <c r="O35" s="42">
        <f>O34</f>
        <v>0.84135810731141247</v>
      </c>
      <c r="P35" s="7">
        <f>P34</f>
        <v>156626574472</v>
      </c>
      <c r="Q35" s="16">
        <f>Q34</f>
        <v>156612130111</v>
      </c>
    </row>
    <row r="36" spans="1:22" ht="15.75" customHeight="1" thickBot="1" x14ac:dyDescent="0.3">
      <c r="A36" s="105" t="s">
        <v>138</v>
      </c>
      <c r="B36" s="106"/>
      <c r="C36" s="106"/>
      <c r="D36" s="106"/>
      <c r="E36" s="106"/>
      <c r="F36" s="106"/>
      <c r="G36" s="106"/>
      <c r="H36" s="106"/>
      <c r="I36" s="106"/>
      <c r="J36" s="106"/>
      <c r="K36" s="106"/>
      <c r="L36" s="106"/>
      <c r="M36" s="106"/>
      <c r="N36" s="106"/>
      <c r="O36" s="106"/>
      <c r="P36" s="106"/>
      <c r="Q36" s="107"/>
    </row>
    <row r="37" spans="1:22" s="19" customFormat="1" ht="16.5" customHeight="1" x14ac:dyDescent="0.25">
      <c r="A37" s="24" t="s">
        <v>4</v>
      </c>
      <c r="B37" s="25" t="s">
        <v>55</v>
      </c>
      <c r="C37" s="25" t="s">
        <v>39</v>
      </c>
      <c r="D37" s="25"/>
      <c r="E37" s="25"/>
      <c r="F37" s="25"/>
      <c r="G37" s="26" t="s">
        <v>88</v>
      </c>
      <c r="H37" s="25" t="s">
        <v>6</v>
      </c>
      <c r="I37" s="27">
        <v>10</v>
      </c>
      <c r="J37" s="39">
        <f>J38+J39+J40+J41+J42+J43+J44+J45</f>
        <v>2077976186</v>
      </c>
      <c r="K37" s="39">
        <f>K38+K39+K43+K44</f>
        <v>0</v>
      </c>
      <c r="L37" s="39">
        <f>L38+L39+L40+L41+L42+L43+L44+L45</f>
        <v>1996593310.9300001</v>
      </c>
      <c r="M37" s="28">
        <f>M38+M39+M40+M41+M42+M43+M44+M45+72464977</f>
        <v>160816264.06999993</v>
      </c>
      <c r="N37" s="28">
        <f>N38+N39+N40+N41+N42+N43+N44+N45</f>
        <v>305686472.5</v>
      </c>
      <c r="O37" s="41">
        <f>IF(N37&gt;1,N37/(J37-K37),0)</f>
        <v>0.1471077842756375</v>
      </c>
      <c r="P37" s="28">
        <f>P38+P39+P40+P41+P42+P43+P44+P45</f>
        <v>77949605</v>
      </c>
      <c r="Q37" s="36">
        <f>Q38+Q39+Q40+Q41+Q42+Q43+Q44+Q45</f>
        <v>38813695</v>
      </c>
    </row>
    <row r="38" spans="1:22" s="19" customFormat="1" ht="22.5" customHeight="1" x14ac:dyDescent="0.25">
      <c r="A38" s="38" t="s">
        <v>4</v>
      </c>
      <c r="B38" s="20" t="s">
        <v>55</v>
      </c>
      <c r="C38" s="20" t="s">
        <v>39</v>
      </c>
      <c r="D38" s="20" t="s">
        <v>39</v>
      </c>
      <c r="E38" s="20" t="s">
        <v>44</v>
      </c>
      <c r="F38" s="20" t="s">
        <v>50</v>
      </c>
      <c r="G38" s="37" t="s">
        <v>146</v>
      </c>
      <c r="H38" s="20" t="s">
        <v>6</v>
      </c>
      <c r="I38" s="21" t="s">
        <v>7</v>
      </c>
      <c r="J38" s="44">
        <v>678171005</v>
      </c>
      <c r="K38" s="22">
        <f>K43</f>
        <v>0</v>
      </c>
      <c r="L38" s="44">
        <v>625448506.5</v>
      </c>
      <c r="M38" s="22">
        <f>J38-K38-L38</f>
        <v>52722498.5</v>
      </c>
      <c r="N38" s="22">
        <v>240620099.5</v>
      </c>
      <c r="O38" s="40">
        <f>IF(N38&gt;1,N38/(J38-K38),0)</f>
        <v>0.35480741247555991</v>
      </c>
      <c r="P38" s="22">
        <v>59688205</v>
      </c>
      <c r="Q38" s="23">
        <v>21302295</v>
      </c>
    </row>
    <row r="39" spans="1:22" s="19" customFormat="1" ht="15" customHeight="1" x14ac:dyDescent="0.25">
      <c r="A39" s="38" t="s">
        <v>4</v>
      </c>
      <c r="B39" s="20" t="s">
        <v>55</v>
      </c>
      <c r="C39" s="20" t="s">
        <v>39</v>
      </c>
      <c r="D39" s="20" t="s">
        <v>39</v>
      </c>
      <c r="E39" s="20" t="s">
        <v>45</v>
      </c>
      <c r="F39" s="20" t="s">
        <v>44</v>
      </c>
      <c r="G39" s="37" t="s">
        <v>147</v>
      </c>
      <c r="H39" s="20" t="s">
        <v>6</v>
      </c>
      <c r="I39" s="21" t="s">
        <v>7</v>
      </c>
      <c r="J39" s="63">
        <v>57833169</v>
      </c>
      <c r="K39" s="28">
        <f>K44</f>
        <v>0</v>
      </c>
      <c r="L39" s="63">
        <v>41234373</v>
      </c>
      <c r="M39" s="44">
        <f>J39-K39-L39</f>
        <v>16598796</v>
      </c>
      <c r="N39" s="44">
        <v>41234373</v>
      </c>
      <c r="O39" s="40">
        <f>IF(N39&gt;1,N39/(J39-K39),0)</f>
        <v>0.71298830261229507</v>
      </c>
      <c r="P39" s="22">
        <v>0</v>
      </c>
      <c r="Q39" s="72">
        <v>0</v>
      </c>
    </row>
    <row r="40" spans="1:22" s="19" customFormat="1" ht="15" customHeight="1" x14ac:dyDescent="0.25">
      <c r="A40" s="38" t="s">
        <v>4</v>
      </c>
      <c r="B40" s="20" t="s">
        <v>55</v>
      </c>
      <c r="C40" s="20" t="s">
        <v>39</v>
      </c>
      <c r="D40" s="20" t="s">
        <v>39</v>
      </c>
      <c r="E40" s="20" t="s">
        <v>45</v>
      </c>
      <c r="F40" s="88" t="s">
        <v>45</v>
      </c>
      <c r="G40" s="37" t="s">
        <v>148</v>
      </c>
      <c r="H40" s="20" t="s">
        <v>6</v>
      </c>
      <c r="I40" s="21" t="s">
        <v>7</v>
      </c>
      <c r="J40" s="63">
        <v>6968412</v>
      </c>
      <c r="K40" s="28">
        <f>K47</f>
        <v>0</v>
      </c>
      <c r="L40" s="63">
        <v>0</v>
      </c>
      <c r="M40" s="44">
        <f>J40-K40-L40</f>
        <v>6968412</v>
      </c>
      <c r="N40" s="44">
        <v>0</v>
      </c>
      <c r="O40" s="40">
        <f>IF(N40&gt;1,N40/(J40-K40),0)</f>
        <v>0</v>
      </c>
      <c r="P40" s="22">
        <v>0</v>
      </c>
      <c r="Q40" s="72">
        <v>0</v>
      </c>
    </row>
    <row r="41" spans="1:22" s="19" customFormat="1" ht="15" customHeight="1" x14ac:dyDescent="0.25">
      <c r="A41" s="38" t="s">
        <v>4</v>
      </c>
      <c r="B41" s="20" t="s">
        <v>55</v>
      </c>
      <c r="C41" s="20" t="s">
        <v>39</v>
      </c>
      <c r="D41" s="20" t="s">
        <v>39</v>
      </c>
      <c r="E41" s="20" t="s">
        <v>45</v>
      </c>
      <c r="F41" s="88" t="s">
        <v>47</v>
      </c>
      <c r="G41" s="96" t="s">
        <v>163</v>
      </c>
      <c r="H41" s="88" t="s">
        <v>6</v>
      </c>
      <c r="I41" s="97" t="s">
        <v>7</v>
      </c>
      <c r="J41" s="63">
        <v>6006293</v>
      </c>
      <c r="K41" s="99"/>
      <c r="L41" s="98">
        <v>6006293</v>
      </c>
      <c r="M41" s="100">
        <f>J41-K41-L41</f>
        <v>0</v>
      </c>
      <c r="N41" s="100">
        <v>0</v>
      </c>
      <c r="O41" s="101">
        <f>IF(N41&gt;1,N41/(J41-K41),0)</f>
        <v>0</v>
      </c>
      <c r="P41" s="102">
        <v>0</v>
      </c>
      <c r="Q41" s="103">
        <v>0</v>
      </c>
      <c r="R41" s="104"/>
      <c r="S41" s="104"/>
      <c r="T41" s="104"/>
      <c r="U41" s="104"/>
      <c r="V41" s="104"/>
    </row>
    <row r="42" spans="1:22" s="19" customFormat="1" ht="15" customHeight="1" x14ac:dyDescent="0.25">
      <c r="A42" s="38" t="s">
        <v>4</v>
      </c>
      <c r="B42" s="20" t="s">
        <v>55</v>
      </c>
      <c r="C42" s="20" t="s">
        <v>39</v>
      </c>
      <c r="D42" s="20" t="s">
        <v>39</v>
      </c>
      <c r="E42" s="20" t="s">
        <v>45</v>
      </c>
      <c r="F42" s="88" t="s">
        <v>48</v>
      </c>
      <c r="G42" s="96" t="s">
        <v>164</v>
      </c>
      <c r="H42" s="88" t="s">
        <v>6</v>
      </c>
      <c r="I42" s="97" t="s">
        <v>7</v>
      </c>
      <c r="J42" s="63">
        <v>2170700</v>
      </c>
      <c r="K42" s="99"/>
      <c r="L42" s="98">
        <v>2170700</v>
      </c>
      <c r="M42" s="100">
        <v>6968412</v>
      </c>
      <c r="N42" s="100">
        <v>2170700</v>
      </c>
      <c r="O42" s="101">
        <v>0</v>
      </c>
      <c r="P42" s="102">
        <v>0</v>
      </c>
      <c r="Q42" s="103">
        <v>0</v>
      </c>
      <c r="R42" s="104"/>
      <c r="S42" s="104"/>
      <c r="T42" s="104"/>
      <c r="U42" s="104"/>
      <c r="V42" s="104"/>
    </row>
    <row r="43" spans="1:22" s="19" customFormat="1" ht="15" customHeight="1" x14ac:dyDescent="0.25">
      <c r="A43" s="38" t="s">
        <v>4</v>
      </c>
      <c r="B43" s="20" t="s">
        <v>55</v>
      </c>
      <c r="C43" s="20" t="s">
        <v>39</v>
      </c>
      <c r="D43" s="20" t="s">
        <v>39</v>
      </c>
      <c r="E43" s="20" t="s">
        <v>45</v>
      </c>
      <c r="F43" s="20" t="s">
        <v>49</v>
      </c>
      <c r="G43" s="37" t="s">
        <v>149</v>
      </c>
      <c r="H43" s="20" t="s">
        <v>6</v>
      </c>
      <c r="I43" s="21" t="s">
        <v>7</v>
      </c>
      <c r="J43" s="63">
        <v>6009307</v>
      </c>
      <c r="K43" s="63">
        <v>0</v>
      </c>
      <c r="L43" s="63">
        <v>5100000</v>
      </c>
      <c r="M43" s="22">
        <f>+J43-L43-K43</f>
        <v>909307</v>
      </c>
      <c r="N43" s="22">
        <v>5100000</v>
      </c>
      <c r="O43" s="40">
        <f t="shared" ref="O43:O74" si="4">IF(N43&gt;1,N43/(J43-K43),0)</f>
        <v>0.84868355036612375</v>
      </c>
      <c r="P43" s="22">
        <v>5100000</v>
      </c>
      <c r="Q43" s="23">
        <v>4350000</v>
      </c>
    </row>
    <row r="44" spans="1:22" s="19" customFormat="1" ht="15" customHeight="1" x14ac:dyDescent="0.25">
      <c r="A44" s="38" t="s">
        <v>4</v>
      </c>
      <c r="B44" s="20" t="s">
        <v>55</v>
      </c>
      <c r="C44" s="20" t="s">
        <v>39</v>
      </c>
      <c r="D44" s="20" t="s">
        <v>39</v>
      </c>
      <c r="E44" s="20" t="s">
        <v>45</v>
      </c>
      <c r="F44" s="88" t="s">
        <v>50</v>
      </c>
      <c r="G44" s="37" t="s">
        <v>190</v>
      </c>
      <c r="H44" s="20" t="s">
        <v>6</v>
      </c>
      <c r="I44" s="21" t="s">
        <v>7</v>
      </c>
      <c r="J44" s="63">
        <v>21517300</v>
      </c>
      <c r="K44" s="63">
        <v>0</v>
      </c>
      <c r="L44" s="63">
        <v>21517300</v>
      </c>
      <c r="M44" s="22">
        <f>+J44-L44-K44</f>
        <v>0</v>
      </c>
      <c r="N44" s="22">
        <v>16561300</v>
      </c>
      <c r="O44" s="40">
        <f t="shared" si="4"/>
        <v>0.76967370441458738</v>
      </c>
      <c r="P44" s="22">
        <v>13161400</v>
      </c>
      <c r="Q44" s="23">
        <v>13161400</v>
      </c>
    </row>
    <row r="45" spans="1:22" s="19" customFormat="1" ht="15" customHeight="1" x14ac:dyDescent="0.25">
      <c r="A45" s="38" t="s">
        <v>4</v>
      </c>
      <c r="B45" s="20" t="s">
        <v>55</v>
      </c>
      <c r="C45" s="20" t="s">
        <v>39</v>
      </c>
      <c r="D45" s="20" t="s">
        <v>39</v>
      </c>
      <c r="E45" s="88" t="s">
        <v>48</v>
      </c>
      <c r="F45" s="88" t="s">
        <v>42</v>
      </c>
      <c r="G45" s="37" t="s">
        <v>193</v>
      </c>
      <c r="H45" s="20" t="s">
        <v>6</v>
      </c>
      <c r="I45" s="21" t="s">
        <v>7</v>
      </c>
      <c r="J45" s="63">
        <v>1299300000</v>
      </c>
      <c r="K45" s="63">
        <v>0</v>
      </c>
      <c r="L45" s="63">
        <v>1295116138.4300001</v>
      </c>
      <c r="M45" s="22">
        <f>+J45-L45-K45</f>
        <v>4183861.5699999332</v>
      </c>
      <c r="N45" s="22">
        <v>0</v>
      </c>
      <c r="O45" s="40">
        <f t="shared" si="4"/>
        <v>0</v>
      </c>
      <c r="P45" s="22">
        <v>0</v>
      </c>
      <c r="Q45" s="23">
        <v>0</v>
      </c>
    </row>
    <row r="46" spans="1:22" s="66" customFormat="1" ht="15" customHeight="1" x14ac:dyDescent="0.25">
      <c r="A46" s="24" t="s">
        <v>4</v>
      </c>
      <c r="B46" s="25" t="s">
        <v>55</v>
      </c>
      <c r="C46" s="25" t="s">
        <v>55</v>
      </c>
      <c r="D46" s="25"/>
      <c r="E46" s="25"/>
      <c r="F46" s="69"/>
      <c r="G46" s="26" t="s">
        <v>89</v>
      </c>
      <c r="H46" s="25" t="s">
        <v>6</v>
      </c>
      <c r="I46" s="27">
        <v>10</v>
      </c>
      <c r="J46" s="87">
        <f>J49+J50+J51+J52+J53+J54+J55+J56+J57+J59+J60+J61+J62+J63+J64+J65+J66+J67+J68+J69+J70+J71+J72+J73+J74+J76+J77+J78+J81+J82+J83+J84+J85+J86+J87+J88+J89+J90+J91+J92+J93+J95+J96</f>
        <v>21432158837</v>
      </c>
      <c r="K46" s="95">
        <f>K49+K50+K51+K53+K54+K55+K56+K57+K59+K60+K61+K62+K63+K64+K65+K66+K67+K68+K69+K70+K71+K72+K73+K74+K76+K77+K78+K81+K82+K83+K84+K85+K86+K87+K88+K89+K90+K91+K92+K93+K95+K96</f>
        <v>0</v>
      </c>
      <c r="L46" s="68">
        <f>L49+L50+L51+L52+L53+L54+L55+L56+L57+L59+L60+L61+L62+L63+L64+L65+L66+L67+L68+L69+L70+L71+L72+L73+L74+L76+L77+L78+L81+L82+L83+L84+L85+L86+L87+L88+L89+L90+L91+L92+L93+L95+L96</f>
        <v>20382691048.380001</v>
      </c>
      <c r="M46" s="39">
        <f>M49+M50+M51+M52+M53+M54+M55+M56+M57+M59+M60+M61+M62+M63+M64+M65+M66+M67+M68+M69+M70+M71+M72+M73+M74+M76+M77+M78+M81+M82+M83+M84+M85+M86+M87+M88+M89+M90+M91+M92+M93+M95+M96</f>
        <v>1049467788.6199999</v>
      </c>
      <c r="N46" s="39">
        <f>N49+N50+N51+N52+N53+N54+N55+N56+N57+N59+N60+N61+N62+N63+N64+N65+N66+N67+N68+N69+N70+N71+N72+N73+N74+N76+N77+N78+N81+N82+N83+N84+N85+N86+N87+N88+N89+N90+N91+N92+N93+N95+N96</f>
        <v>18993526505.84</v>
      </c>
      <c r="O46" s="84">
        <f t="shared" si="4"/>
        <v>0.88621620669635948</v>
      </c>
      <c r="P46" s="39">
        <f>P49+P50+P51+P52+P53+P54+P55+P56+P57+P59+P60+P61+P62+P63+P64+P65+P66+P67+P68+P69+P70+P71+P72+P73+P74+P76+P77+P78+P81+P82+P83+P84+P85+P86+P87+P88+P89+P90+P91+P92+P93+P95+P96</f>
        <v>15185527132.74</v>
      </c>
      <c r="Q46" s="51">
        <f>Q49+Q50+Q51+Q52+Q53+Q54+Q55+Q56+Q57+Q59+Q60+Q61+Q62+Q63+Q64+Q65+Q66+Q67+Q68+Q69+Q70+Q71+Q72+Q73+Q74+Q76+Q77+Q78+Q81+Q82+Q83+Q84+Q85+Q86+Q87+Q88+Q89+Q90+Q91+Q92+Q93+Q95+Q96</f>
        <v>14846620856.66</v>
      </c>
    </row>
    <row r="47" spans="1:22" s="66" customFormat="1" ht="15" customHeight="1" x14ac:dyDescent="0.25">
      <c r="A47" s="24" t="s">
        <v>4</v>
      </c>
      <c r="B47" s="25" t="s">
        <v>55</v>
      </c>
      <c r="C47" s="25" t="s">
        <v>55</v>
      </c>
      <c r="D47" s="25"/>
      <c r="E47" s="25"/>
      <c r="F47" s="69"/>
      <c r="G47" s="26" t="s">
        <v>89</v>
      </c>
      <c r="H47" s="25" t="s">
        <v>9</v>
      </c>
      <c r="I47" s="27">
        <v>20</v>
      </c>
      <c r="J47" s="68">
        <f>J79+J75+J94+J97+J58+200000000</f>
        <v>672500000</v>
      </c>
      <c r="K47" s="68">
        <f>K79+K75+K94+K97+K58</f>
        <v>0</v>
      </c>
      <c r="L47" s="68">
        <f>L79+L75+L94+L97+L58+200000000</f>
        <v>588382356</v>
      </c>
      <c r="M47" s="39">
        <f>M79+M75+M94+M97+M58</f>
        <v>84117644</v>
      </c>
      <c r="N47" s="39">
        <f>N79+N75+N94+N97+N58</f>
        <v>388382356</v>
      </c>
      <c r="O47" s="84">
        <f t="shared" si="4"/>
        <v>0.57752023197026026</v>
      </c>
      <c r="P47" s="68">
        <f>P79+P75+P94+P97+P58</f>
        <v>169484039</v>
      </c>
      <c r="Q47" s="91">
        <f>Q79+Q75+Q94+Q97+Q58</f>
        <v>167363989</v>
      </c>
    </row>
    <row r="48" spans="1:22" s="66" customFormat="1" ht="15" customHeight="1" x14ac:dyDescent="0.25">
      <c r="A48" s="24" t="s">
        <v>4</v>
      </c>
      <c r="B48" s="25" t="s">
        <v>55</v>
      </c>
      <c r="C48" s="25" t="s">
        <v>55</v>
      </c>
      <c r="D48" s="25"/>
      <c r="E48" s="25"/>
      <c r="F48" s="69"/>
      <c r="G48" s="26" t="s">
        <v>89</v>
      </c>
      <c r="H48" s="25" t="s">
        <v>9</v>
      </c>
      <c r="I48" s="27">
        <v>21</v>
      </c>
      <c r="J48" s="68">
        <f>J80</f>
        <v>132100000</v>
      </c>
      <c r="K48" s="68">
        <f>K80</f>
        <v>0</v>
      </c>
      <c r="L48" s="68">
        <f>L80</f>
        <v>132100000</v>
      </c>
      <c r="M48" s="39">
        <f>M80</f>
        <v>0</v>
      </c>
      <c r="N48" s="39">
        <f t="shared" ref="N48" si="5">N80</f>
        <v>132100000</v>
      </c>
      <c r="O48" s="84">
        <f t="shared" si="4"/>
        <v>1</v>
      </c>
      <c r="P48" s="39">
        <f>P80</f>
        <v>132100000</v>
      </c>
      <c r="Q48" s="51">
        <f>Q80</f>
        <v>132100000</v>
      </c>
    </row>
    <row r="49" spans="1:17" s="19" customFormat="1" ht="16.5" x14ac:dyDescent="0.25">
      <c r="A49" s="38" t="s">
        <v>4</v>
      </c>
      <c r="B49" s="20" t="s">
        <v>55</v>
      </c>
      <c r="C49" s="20" t="s">
        <v>55</v>
      </c>
      <c r="D49" s="20" t="s">
        <v>39</v>
      </c>
      <c r="E49" s="20" t="s">
        <v>40</v>
      </c>
      <c r="F49" s="20" t="s">
        <v>47</v>
      </c>
      <c r="G49" s="37" t="s">
        <v>150</v>
      </c>
      <c r="H49" s="20" t="s">
        <v>6</v>
      </c>
      <c r="I49" s="21" t="s">
        <v>7</v>
      </c>
      <c r="J49" s="63">
        <v>800000</v>
      </c>
      <c r="K49" s="44">
        <v>0</v>
      </c>
      <c r="L49" s="63">
        <v>150000</v>
      </c>
      <c r="M49" s="22">
        <f t="shared" ref="M49:M80" si="6">+J49-L49-K49</f>
        <v>650000</v>
      </c>
      <c r="N49" s="22">
        <v>150000</v>
      </c>
      <c r="O49" s="40">
        <f t="shared" si="4"/>
        <v>0.1875</v>
      </c>
      <c r="P49" s="22">
        <v>150000</v>
      </c>
      <c r="Q49" s="23">
        <v>150000</v>
      </c>
    </row>
    <row r="50" spans="1:17" s="19" customFormat="1" ht="16.5" x14ac:dyDescent="0.25">
      <c r="A50" s="38" t="s">
        <v>4</v>
      </c>
      <c r="B50" s="20" t="s">
        <v>55</v>
      </c>
      <c r="C50" s="20" t="s">
        <v>55</v>
      </c>
      <c r="D50" s="20" t="s">
        <v>39</v>
      </c>
      <c r="E50" s="20" t="s">
        <v>40</v>
      </c>
      <c r="F50" s="20" t="s">
        <v>48</v>
      </c>
      <c r="G50" s="37" t="s">
        <v>187</v>
      </c>
      <c r="H50" s="20" t="s">
        <v>6</v>
      </c>
      <c r="I50" s="21" t="s">
        <v>7</v>
      </c>
      <c r="J50" s="63">
        <v>10000</v>
      </c>
      <c r="K50" s="44">
        <v>0</v>
      </c>
      <c r="L50" s="63">
        <v>10000</v>
      </c>
      <c r="M50" s="22">
        <f t="shared" si="6"/>
        <v>0</v>
      </c>
      <c r="N50" s="22">
        <v>10000</v>
      </c>
      <c r="O50" s="40">
        <f t="shared" si="4"/>
        <v>1</v>
      </c>
      <c r="P50" s="22">
        <v>10000</v>
      </c>
      <c r="Q50" s="23">
        <v>10000</v>
      </c>
    </row>
    <row r="51" spans="1:17" s="19" customFormat="1" ht="32.25" customHeight="1" x14ac:dyDescent="0.25">
      <c r="A51" s="38" t="s">
        <v>4</v>
      </c>
      <c r="B51" s="20" t="s">
        <v>55</v>
      </c>
      <c r="C51" s="20" t="s">
        <v>55</v>
      </c>
      <c r="D51" s="20" t="s">
        <v>39</v>
      </c>
      <c r="E51" s="20" t="s">
        <v>42</v>
      </c>
      <c r="F51" s="20" t="s">
        <v>44</v>
      </c>
      <c r="G51" s="37" t="s">
        <v>151</v>
      </c>
      <c r="H51" s="20" t="s">
        <v>6</v>
      </c>
      <c r="I51" s="21" t="s">
        <v>7</v>
      </c>
      <c r="J51" s="63">
        <v>47821116.700000003</v>
      </c>
      <c r="K51" s="63">
        <v>0</v>
      </c>
      <c r="L51" s="63">
        <v>27821116.699999999</v>
      </c>
      <c r="M51" s="22">
        <f t="shared" si="6"/>
        <v>20000000.000000004</v>
      </c>
      <c r="N51" s="22">
        <v>20139855</v>
      </c>
      <c r="O51" s="40">
        <f t="shared" si="4"/>
        <v>0.42114982647404381</v>
      </c>
      <c r="P51" s="22">
        <v>6067700</v>
      </c>
      <c r="Q51" s="23">
        <v>6067700</v>
      </c>
    </row>
    <row r="52" spans="1:17" s="19" customFormat="1" ht="26.25" customHeight="1" x14ac:dyDescent="0.25">
      <c r="A52" s="38" t="s">
        <v>4</v>
      </c>
      <c r="B52" s="20" t="s">
        <v>55</v>
      </c>
      <c r="C52" s="20" t="s">
        <v>55</v>
      </c>
      <c r="D52" s="20" t="s">
        <v>39</v>
      </c>
      <c r="E52" s="20" t="s">
        <v>42</v>
      </c>
      <c r="F52" s="88" t="s">
        <v>48</v>
      </c>
      <c r="G52" s="37" t="s">
        <v>191</v>
      </c>
      <c r="H52" s="20" t="s">
        <v>6</v>
      </c>
      <c r="I52" s="21" t="s">
        <v>7</v>
      </c>
      <c r="J52" s="63">
        <v>18052200</v>
      </c>
      <c r="K52" s="63">
        <v>0</v>
      </c>
      <c r="L52" s="63">
        <v>18009400</v>
      </c>
      <c r="M52" s="22">
        <f t="shared" si="6"/>
        <v>42800</v>
      </c>
      <c r="N52" s="22">
        <v>18009400</v>
      </c>
      <c r="O52" s="40">
        <f t="shared" si="4"/>
        <v>0.99762909783849063</v>
      </c>
      <c r="P52" s="22">
        <v>18009400</v>
      </c>
      <c r="Q52" s="23">
        <v>18009400</v>
      </c>
    </row>
    <row r="53" spans="1:17" s="19" customFormat="1" ht="17.25" customHeight="1" x14ac:dyDescent="0.25">
      <c r="A53" s="38" t="s">
        <v>4</v>
      </c>
      <c r="B53" s="20" t="s">
        <v>55</v>
      </c>
      <c r="C53" s="20" t="s">
        <v>55</v>
      </c>
      <c r="D53" s="20" t="s">
        <v>39</v>
      </c>
      <c r="E53" s="20" t="s">
        <v>42</v>
      </c>
      <c r="F53" s="88" t="s">
        <v>49</v>
      </c>
      <c r="G53" s="37" t="s">
        <v>189</v>
      </c>
      <c r="H53" s="20" t="s">
        <v>6</v>
      </c>
      <c r="I53" s="21" t="s">
        <v>7</v>
      </c>
      <c r="J53" s="63">
        <v>41041888.350000001</v>
      </c>
      <c r="K53" s="63">
        <v>0</v>
      </c>
      <c r="L53" s="63">
        <v>17199428</v>
      </c>
      <c r="M53" s="22">
        <f t="shared" si="6"/>
        <v>23842460.350000001</v>
      </c>
      <c r="N53" s="22">
        <v>17199428</v>
      </c>
      <c r="O53" s="40">
        <f t="shared" si="4"/>
        <v>0.41907009378626703</v>
      </c>
      <c r="P53" s="22">
        <v>13243928</v>
      </c>
      <c r="Q53" s="23">
        <v>5273928</v>
      </c>
    </row>
    <row r="54" spans="1:17" s="19" customFormat="1" ht="16.5" x14ac:dyDescent="0.25">
      <c r="A54" s="38" t="s">
        <v>4</v>
      </c>
      <c r="B54" s="20" t="s">
        <v>55</v>
      </c>
      <c r="C54" s="20" t="s">
        <v>55</v>
      </c>
      <c r="D54" s="20" t="s">
        <v>39</v>
      </c>
      <c r="E54" s="20" t="s">
        <v>42</v>
      </c>
      <c r="F54" s="20" t="s">
        <v>50</v>
      </c>
      <c r="G54" s="37" t="s">
        <v>152</v>
      </c>
      <c r="H54" s="20" t="s">
        <v>6</v>
      </c>
      <c r="I54" s="21" t="s">
        <v>7</v>
      </c>
      <c r="J54" s="63">
        <v>385390031.44</v>
      </c>
      <c r="K54" s="22">
        <v>0</v>
      </c>
      <c r="L54" s="63">
        <v>349256464.49000001</v>
      </c>
      <c r="M54" s="22">
        <f t="shared" si="6"/>
        <v>36133566.949999988</v>
      </c>
      <c r="N54" s="22">
        <v>310202903.49000001</v>
      </c>
      <c r="O54" s="40">
        <f t="shared" si="4"/>
        <v>0.8049064017845371</v>
      </c>
      <c r="P54" s="22">
        <v>143921484.33000001</v>
      </c>
      <c r="Q54" s="23">
        <v>143921484.33000001</v>
      </c>
    </row>
    <row r="55" spans="1:17" s="19" customFormat="1" ht="24.75" x14ac:dyDescent="0.25">
      <c r="A55" s="38" t="s">
        <v>4</v>
      </c>
      <c r="B55" s="20" t="s">
        <v>55</v>
      </c>
      <c r="C55" s="20" t="s">
        <v>55</v>
      </c>
      <c r="D55" s="20" t="s">
        <v>39</v>
      </c>
      <c r="E55" s="20" t="s">
        <v>44</v>
      </c>
      <c r="F55" s="20" t="s">
        <v>40</v>
      </c>
      <c r="G55" s="37" t="s">
        <v>153</v>
      </c>
      <c r="H55" s="20" t="s">
        <v>6</v>
      </c>
      <c r="I55" s="21" t="s">
        <v>7</v>
      </c>
      <c r="J55" s="63">
        <v>2338171</v>
      </c>
      <c r="K55" s="22">
        <v>0</v>
      </c>
      <c r="L55" s="63">
        <v>1338171</v>
      </c>
      <c r="M55" s="22">
        <f t="shared" si="6"/>
        <v>1000000</v>
      </c>
      <c r="N55" s="22">
        <v>1125000</v>
      </c>
      <c r="O55" s="40">
        <f t="shared" si="4"/>
        <v>0.48114530545456258</v>
      </c>
      <c r="P55" s="22">
        <v>1125000</v>
      </c>
      <c r="Q55" s="23">
        <v>1125000</v>
      </c>
    </row>
    <row r="56" spans="1:17" s="19" customFormat="1" ht="43.5" customHeight="1" x14ac:dyDescent="0.25">
      <c r="A56" s="38" t="s">
        <v>4</v>
      </c>
      <c r="B56" s="20" t="s">
        <v>55</v>
      </c>
      <c r="C56" s="20" t="s">
        <v>55</v>
      </c>
      <c r="D56" s="20" t="s">
        <v>39</v>
      </c>
      <c r="E56" s="20" t="s">
        <v>44</v>
      </c>
      <c r="F56" s="20" t="s">
        <v>42</v>
      </c>
      <c r="G56" s="37" t="s">
        <v>154</v>
      </c>
      <c r="H56" s="20" t="s">
        <v>6</v>
      </c>
      <c r="I56" s="21">
        <v>10</v>
      </c>
      <c r="J56" s="63">
        <v>261065613.16999999</v>
      </c>
      <c r="K56" s="44">
        <v>0</v>
      </c>
      <c r="L56" s="63">
        <v>125106582.5</v>
      </c>
      <c r="M56" s="22">
        <f t="shared" si="6"/>
        <v>135959030.66999999</v>
      </c>
      <c r="N56" s="22">
        <v>42184631</v>
      </c>
      <c r="O56" s="40">
        <f t="shared" si="4"/>
        <v>0.1615863172777578</v>
      </c>
      <c r="P56" s="22">
        <v>33973173</v>
      </c>
      <c r="Q56" s="23">
        <v>33889473</v>
      </c>
    </row>
    <row r="57" spans="1:17" s="19" customFormat="1" ht="23.25" customHeight="1" x14ac:dyDescent="0.25">
      <c r="A57" s="38" t="s">
        <v>4</v>
      </c>
      <c r="B57" s="20" t="s">
        <v>55</v>
      </c>
      <c r="C57" s="20" t="s">
        <v>55</v>
      </c>
      <c r="D57" s="20" t="s">
        <v>39</v>
      </c>
      <c r="E57" s="20" t="s">
        <v>44</v>
      </c>
      <c r="F57" s="20" t="s">
        <v>44</v>
      </c>
      <c r="G57" s="37" t="s">
        <v>155</v>
      </c>
      <c r="H57" s="20" t="s">
        <v>6</v>
      </c>
      <c r="I57" s="21" t="s">
        <v>7</v>
      </c>
      <c r="J57" s="63">
        <v>162494792</v>
      </c>
      <c r="K57" s="44">
        <v>0</v>
      </c>
      <c r="L57" s="63">
        <v>153372592.88</v>
      </c>
      <c r="M57" s="22">
        <f t="shared" si="6"/>
        <v>9122199.1200000048</v>
      </c>
      <c r="N57" s="22">
        <v>153372592.88</v>
      </c>
      <c r="O57" s="40">
        <f t="shared" si="4"/>
        <v>0.94386159083793897</v>
      </c>
      <c r="P57" s="22">
        <v>93578403.709999993</v>
      </c>
      <c r="Q57" s="23">
        <v>91867915.709999993</v>
      </c>
    </row>
    <row r="58" spans="1:17" s="19" customFormat="1" ht="23.25" customHeight="1" x14ac:dyDescent="0.25">
      <c r="A58" s="38" t="s">
        <v>4</v>
      </c>
      <c r="B58" s="20" t="s">
        <v>55</v>
      </c>
      <c r="C58" s="20" t="s">
        <v>55</v>
      </c>
      <c r="D58" s="20" t="s">
        <v>39</v>
      </c>
      <c r="E58" s="20" t="s">
        <v>44</v>
      </c>
      <c r="F58" s="20" t="s">
        <v>44</v>
      </c>
      <c r="G58" s="37" t="s">
        <v>155</v>
      </c>
      <c r="H58" s="20" t="s">
        <v>6</v>
      </c>
      <c r="I58" s="21">
        <v>20</v>
      </c>
      <c r="J58" s="63">
        <v>20000000</v>
      </c>
      <c r="K58" s="44">
        <v>0</v>
      </c>
      <c r="L58" s="63">
        <v>20000000</v>
      </c>
      <c r="M58" s="22">
        <f t="shared" si="6"/>
        <v>0</v>
      </c>
      <c r="N58" s="22">
        <v>20000000</v>
      </c>
      <c r="O58" s="40">
        <f t="shared" si="4"/>
        <v>1</v>
      </c>
      <c r="P58" s="22">
        <v>5041728</v>
      </c>
      <c r="Q58" s="23">
        <v>5041728</v>
      </c>
    </row>
    <row r="59" spans="1:17" s="19" customFormat="1" ht="16.5" x14ac:dyDescent="0.25">
      <c r="A59" s="38" t="s">
        <v>4</v>
      </c>
      <c r="B59" s="20" t="s">
        <v>55</v>
      </c>
      <c r="C59" s="20" t="s">
        <v>55</v>
      </c>
      <c r="D59" s="20" t="s">
        <v>39</v>
      </c>
      <c r="E59" s="20" t="s">
        <v>44</v>
      </c>
      <c r="F59" s="20" t="s">
        <v>45</v>
      </c>
      <c r="G59" s="37" t="s">
        <v>156</v>
      </c>
      <c r="H59" s="20" t="s">
        <v>6</v>
      </c>
      <c r="I59" s="21" t="s">
        <v>7</v>
      </c>
      <c r="J59" s="63">
        <v>34691637.009999998</v>
      </c>
      <c r="K59" s="44">
        <v>0</v>
      </c>
      <c r="L59" s="63">
        <v>29687237.100000001</v>
      </c>
      <c r="M59" s="22">
        <f t="shared" si="6"/>
        <v>5004399.9099999964</v>
      </c>
      <c r="N59" s="22">
        <v>29687237.100000001</v>
      </c>
      <c r="O59" s="40">
        <f t="shared" si="4"/>
        <v>0.85574621605323908</v>
      </c>
      <c r="P59" s="22">
        <v>26124297.100000001</v>
      </c>
      <c r="Q59" s="23">
        <v>26124297.100000001</v>
      </c>
    </row>
    <row r="60" spans="1:17" s="19" customFormat="1" ht="29.25" customHeight="1" x14ac:dyDescent="0.25">
      <c r="A60" s="38" t="s">
        <v>4</v>
      </c>
      <c r="B60" s="20" t="s">
        <v>55</v>
      </c>
      <c r="C60" s="20" t="s">
        <v>55</v>
      </c>
      <c r="D60" s="20" t="s">
        <v>39</v>
      </c>
      <c r="E60" s="20" t="s">
        <v>44</v>
      </c>
      <c r="F60" s="20" t="s">
        <v>47</v>
      </c>
      <c r="G60" s="37" t="s">
        <v>157</v>
      </c>
      <c r="H60" s="20" t="s">
        <v>6</v>
      </c>
      <c r="I60" s="21" t="s">
        <v>7</v>
      </c>
      <c r="J60" s="63">
        <v>158279574.27000001</v>
      </c>
      <c r="K60" s="44">
        <v>0</v>
      </c>
      <c r="L60" s="63">
        <v>125446719.62</v>
      </c>
      <c r="M60" s="22">
        <f t="shared" si="6"/>
        <v>32832854.650000006</v>
      </c>
      <c r="N60" s="22">
        <v>64925252.619999997</v>
      </c>
      <c r="O60" s="40">
        <f t="shared" si="4"/>
        <v>0.41019350045286163</v>
      </c>
      <c r="P60" s="22">
        <v>23762044.620000001</v>
      </c>
      <c r="Q60" s="23">
        <v>23762044.620000001</v>
      </c>
    </row>
    <row r="61" spans="1:17" s="19" customFormat="1" ht="16.5" x14ac:dyDescent="0.25">
      <c r="A61" s="38" t="s">
        <v>4</v>
      </c>
      <c r="B61" s="20" t="s">
        <v>55</v>
      </c>
      <c r="C61" s="20" t="s">
        <v>55</v>
      </c>
      <c r="D61" s="20" t="s">
        <v>39</v>
      </c>
      <c r="E61" s="20" t="s">
        <v>44</v>
      </c>
      <c r="F61" s="20" t="s">
        <v>48</v>
      </c>
      <c r="G61" s="37" t="s">
        <v>158</v>
      </c>
      <c r="H61" s="20" t="s">
        <v>6</v>
      </c>
      <c r="I61" s="21" t="s">
        <v>7</v>
      </c>
      <c r="J61" s="63">
        <v>1520955805.26</v>
      </c>
      <c r="K61" s="22">
        <v>0</v>
      </c>
      <c r="L61" s="63">
        <v>1279758375.3699999</v>
      </c>
      <c r="M61" s="22">
        <f t="shared" si="6"/>
        <v>241197429.8900001</v>
      </c>
      <c r="N61" s="22">
        <v>721078586</v>
      </c>
      <c r="O61" s="40">
        <f t="shared" si="4"/>
        <v>0.47409568608519503</v>
      </c>
      <c r="P61" s="22">
        <v>43087546.899999999</v>
      </c>
      <c r="Q61" s="23">
        <v>42265749.68</v>
      </c>
    </row>
    <row r="62" spans="1:17" s="19" customFormat="1" ht="24.75" x14ac:dyDescent="0.25">
      <c r="A62" s="38" t="s">
        <v>4</v>
      </c>
      <c r="B62" s="20" t="s">
        <v>55</v>
      </c>
      <c r="C62" s="20" t="s">
        <v>55</v>
      </c>
      <c r="D62" s="20" t="s">
        <v>39</v>
      </c>
      <c r="E62" s="20" t="s">
        <v>44</v>
      </c>
      <c r="F62" s="20" t="s">
        <v>49</v>
      </c>
      <c r="G62" s="37" t="s">
        <v>159</v>
      </c>
      <c r="H62" s="20" t="s">
        <v>6</v>
      </c>
      <c r="I62" s="85" t="s">
        <v>7</v>
      </c>
      <c r="J62" s="63">
        <v>60715202</v>
      </c>
      <c r="K62" s="22">
        <v>0</v>
      </c>
      <c r="L62" s="63">
        <v>55175140.189999998</v>
      </c>
      <c r="M62" s="22">
        <f t="shared" si="6"/>
        <v>5540061.8100000024</v>
      </c>
      <c r="N62" s="22">
        <v>11700165.189999999</v>
      </c>
      <c r="O62" s="40">
        <f t="shared" si="4"/>
        <v>0.19270569486040745</v>
      </c>
      <c r="P62" s="22">
        <v>10484205.189999999</v>
      </c>
      <c r="Q62" s="23">
        <v>10484205.189999999</v>
      </c>
    </row>
    <row r="63" spans="1:17" s="19" customFormat="1" ht="16.5" x14ac:dyDescent="0.25">
      <c r="A63" s="38" t="s">
        <v>4</v>
      </c>
      <c r="B63" s="20" t="s">
        <v>55</v>
      </c>
      <c r="C63" s="20" t="s">
        <v>55</v>
      </c>
      <c r="D63" s="20" t="s">
        <v>39</v>
      </c>
      <c r="E63" s="20" t="s">
        <v>44</v>
      </c>
      <c r="F63" s="20" t="s">
        <v>50</v>
      </c>
      <c r="G63" s="37" t="s">
        <v>160</v>
      </c>
      <c r="H63" s="20" t="s">
        <v>6</v>
      </c>
      <c r="I63" s="21" t="s">
        <v>7</v>
      </c>
      <c r="J63" s="63">
        <v>36795421.789999999</v>
      </c>
      <c r="K63" s="22">
        <v>0</v>
      </c>
      <c r="L63" s="63">
        <v>22189927</v>
      </c>
      <c r="M63" s="22">
        <f t="shared" si="6"/>
        <v>14605494.789999999</v>
      </c>
      <c r="N63" s="22">
        <v>4305703</v>
      </c>
      <c r="O63" s="40">
        <f t="shared" si="4"/>
        <v>0.11701735679437635</v>
      </c>
      <c r="P63" s="22">
        <v>2286583</v>
      </c>
      <c r="Q63" s="23">
        <v>2210583</v>
      </c>
    </row>
    <row r="64" spans="1:17" s="19" customFormat="1" ht="16.5" x14ac:dyDescent="0.25">
      <c r="A64" s="38" t="s">
        <v>4</v>
      </c>
      <c r="B64" s="20" t="s">
        <v>55</v>
      </c>
      <c r="C64" s="20" t="s">
        <v>55</v>
      </c>
      <c r="D64" s="20" t="s">
        <v>39</v>
      </c>
      <c r="E64" s="20" t="s">
        <v>45</v>
      </c>
      <c r="F64" s="20" t="s">
        <v>40</v>
      </c>
      <c r="G64" s="37" t="s">
        <v>161</v>
      </c>
      <c r="H64" s="20" t="s">
        <v>6</v>
      </c>
      <c r="I64" s="21" t="s">
        <v>7</v>
      </c>
      <c r="J64" s="63">
        <v>28585693.050000001</v>
      </c>
      <c r="K64" s="22">
        <v>0</v>
      </c>
      <c r="L64" s="63">
        <v>25563896.670000002</v>
      </c>
      <c r="M64" s="22">
        <f t="shared" si="6"/>
        <v>3021796.379999999</v>
      </c>
      <c r="N64" s="22">
        <v>25563896.670000002</v>
      </c>
      <c r="O64" s="40">
        <f t="shared" si="4"/>
        <v>0.89428990317938084</v>
      </c>
      <c r="P64" s="22">
        <v>25563896.670000002</v>
      </c>
      <c r="Q64" s="23">
        <v>25221626.670000002</v>
      </c>
    </row>
    <row r="65" spans="1:17" s="19" customFormat="1" ht="24.75" x14ac:dyDescent="0.25">
      <c r="A65" s="38" t="s">
        <v>4</v>
      </c>
      <c r="B65" s="20" t="s">
        <v>55</v>
      </c>
      <c r="C65" s="20" t="s">
        <v>55</v>
      </c>
      <c r="D65" s="20" t="s">
        <v>39</v>
      </c>
      <c r="E65" s="20" t="s">
        <v>45</v>
      </c>
      <c r="F65" s="20" t="s">
        <v>42</v>
      </c>
      <c r="G65" s="37" t="s">
        <v>162</v>
      </c>
      <c r="H65" s="20" t="s">
        <v>6</v>
      </c>
      <c r="I65" s="21" t="s">
        <v>7</v>
      </c>
      <c r="J65" s="63">
        <v>118653769.14</v>
      </c>
      <c r="K65" s="22">
        <v>0</v>
      </c>
      <c r="L65" s="63">
        <v>100300000.79000001</v>
      </c>
      <c r="M65" s="22">
        <f t="shared" si="6"/>
        <v>18353768.349999994</v>
      </c>
      <c r="N65" s="22">
        <v>24014359.789999999</v>
      </c>
      <c r="O65" s="40">
        <f t="shared" si="4"/>
        <v>0.20239019766548985</v>
      </c>
      <c r="P65" s="22">
        <v>18478142.789999999</v>
      </c>
      <c r="Q65" s="23">
        <v>18453242.789999999</v>
      </c>
    </row>
    <row r="66" spans="1:17" s="19" customFormat="1" ht="16.5" x14ac:dyDescent="0.25">
      <c r="A66" s="38" t="s">
        <v>4</v>
      </c>
      <c r="B66" s="20" t="s">
        <v>55</v>
      </c>
      <c r="C66" s="20" t="s">
        <v>55</v>
      </c>
      <c r="D66" s="20" t="s">
        <v>39</v>
      </c>
      <c r="E66" s="20" t="s">
        <v>45</v>
      </c>
      <c r="F66" s="20" t="s">
        <v>44</v>
      </c>
      <c r="G66" s="37" t="s">
        <v>147</v>
      </c>
      <c r="H66" s="20" t="s">
        <v>6</v>
      </c>
      <c r="I66" s="21" t="s">
        <v>7</v>
      </c>
      <c r="J66" s="63">
        <v>68645112</v>
      </c>
      <c r="K66" s="22">
        <v>0</v>
      </c>
      <c r="L66" s="63">
        <v>18057621.059999999</v>
      </c>
      <c r="M66" s="22">
        <f t="shared" si="6"/>
        <v>50587490.939999998</v>
      </c>
      <c r="N66" s="22">
        <v>17817641.059999999</v>
      </c>
      <c r="O66" s="40">
        <f t="shared" si="4"/>
        <v>0.259561686781136</v>
      </c>
      <c r="P66" s="22">
        <v>17817641.059999999</v>
      </c>
      <c r="Q66" s="23">
        <v>17593831.059999999</v>
      </c>
    </row>
    <row r="67" spans="1:17" s="19" customFormat="1" ht="16.5" x14ac:dyDescent="0.25">
      <c r="A67" s="38" t="s">
        <v>4</v>
      </c>
      <c r="B67" s="20" t="s">
        <v>55</v>
      </c>
      <c r="C67" s="20" t="s">
        <v>55</v>
      </c>
      <c r="D67" s="20" t="s">
        <v>39</v>
      </c>
      <c r="E67" s="20" t="s">
        <v>45</v>
      </c>
      <c r="F67" s="20" t="s">
        <v>45</v>
      </c>
      <c r="G67" s="37" t="s">
        <v>148</v>
      </c>
      <c r="H67" s="20" t="s">
        <v>6</v>
      </c>
      <c r="I67" s="21" t="s">
        <v>7</v>
      </c>
      <c r="J67" s="63">
        <v>7384219.7999999998</v>
      </c>
      <c r="K67" s="22">
        <v>0</v>
      </c>
      <c r="L67" s="63">
        <v>3792131.1</v>
      </c>
      <c r="M67" s="22">
        <f t="shared" si="6"/>
        <v>3592088.6999999997</v>
      </c>
      <c r="N67" s="22">
        <v>2779000</v>
      </c>
      <c r="O67" s="40">
        <f t="shared" si="4"/>
        <v>0.37634307689486707</v>
      </c>
      <c r="P67" s="22">
        <v>2609000</v>
      </c>
      <c r="Q67" s="23">
        <v>2209000</v>
      </c>
    </row>
    <row r="68" spans="1:17" s="19" customFormat="1" ht="16.5" x14ac:dyDescent="0.25">
      <c r="A68" s="38" t="s">
        <v>4</v>
      </c>
      <c r="B68" s="20" t="s">
        <v>55</v>
      </c>
      <c r="C68" s="20" t="s">
        <v>55</v>
      </c>
      <c r="D68" s="20" t="s">
        <v>39</v>
      </c>
      <c r="E68" s="20" t="s">
        <v>45</v>
      </c>
      <c r="F68" s="20" t="s">
        <v>47</v>
      </c>
      <c r="G68" s="37" t="s">
        <v>163</v>
      </c>
      <c r="H68" s="20" t="s">
        <v>6</v>
      </c>
      <c r="I68" s="21" t="s">
        <v>7</v>
      </c>
      <c r="J68" s="63">
        <v>13277668.33</v>
      </c>
      <c r="K68" s="22">
        <v>0</v>
      </c>
      <c r="L68" s="63">
        <v>11822328</v>
      </c>
      <c r="M68" s="22">
        <f t="shared" si="6"/>
        <v>1455340.33</v>
      </c>
      <c r="N68" s="22">
        <v>7123845</v>
      </c>
      <c r="O68" s="40">
        <f t="shared" si="4"/>
        <v>0.53652831377811649</v>
      </c>
      <c r="P68" s="22">
        <v>6544660</v>
      </c>
      <c r="Q68" s="23">
        <v>6544660</v>
      </c>
    </row>
    <row r="69" spans="1:17" s="19" customFormat="1" ht="16.5" x14ac:dyDescent="0.25">
      <c r="A69" s="38" t="s">
        <v>4</v>
      </c>
      <c r="B69" s="20" t="s">
        <v>55</v>
      </c>
      <c r="C69" s="20" t="s">
        <v>55</v>
      </c>
      <c r="D69" s="20" t="s">
        <v>39</v>
      </c>
      <c r="E69" s="20" t="s">
        <v>45</v>
      </c>
      <c r="F69" s="20" t="s">
        <v>48</v>
      </c>
      <c r="G69" s="37" t="s">
        <v>164</v>
      </c>
      <c r="H69" s="20" t="s">
        <v>6</v>
      </c>
      <c r="I69" s="21" t="s">
        <v>7</v>
      </c>
      <c r="J69" s="63">
        <v>45125008.509999998</v>
      </c>
      <c r="K69" s="22">
        <v>0</v>
      </c>
      <c r="L69" s="63">
        <v>37490358.390000001</v>
      </c>
      <c r="M69" s="22">
        <f t="shared" si="6"/>
        <v>7634650.1199999973</v>
      </c>
      <c r="N69" s="22">
        <v>35569808.390000001</v>
      </c>
      <c r="O69" s="40">
        <f t="shared" si="4"/>
        <v>0.788250452786452</v>
      </c>
      <c r="P69" s="22">
        <v>35569808.390000001</v>
      </c>
      <c r="Q69" s="23">
        <v>35493808.390000001</v>
      </c>
    </row>
    <row r="70" spans="1:17" s="19" customFormat="1" ht="16.5" x14ac:dyDescent="0.25">
      <c r="A70" s="38" t="s">
        <v>4</v>
      </c>
      <c r="B70" s="20" t="s">
        <v>55</v>
      </c>
      <c r="C70" s="20" t="s">
        <v>55</v>
      </c>
      <c r="D70" s="20" t="s">
        <v>39</v>
      </c>
      <c r="E70" s="20" t="s">
        <v>45</v>
      </c>
      <c r="F70" s="20" t="s">
        <v>49</v>
      </c>
      <c r="G70" s="37" t="s">
        <v>165</v>
      </c>
      <c r="H70" s="20" t="s">
        <v>6</v>
      </c>
      <c r="I70" s="21" t="s">
        <v>7</v>
      </c>
      <c r="J70" s="63">
        <v>8657890</v>
      </c>
      <c r="K70" s="22">
        <v>0</v>
      </c>
      <c r="L70" s="63">
        <v>8077890</v>
      </c>
      <c r="M70" s="22">
        <f t="shared" si="6"/>
        <v>580000</v>
      </c>
      <c r="N70" s="22">
        <v>1048900</v>
      </c>
      <c r="O70" s="40">
        <f t="shared" si="4"/>
        <v>0.12114961035540991</v>
      </c>
      <c r="P70" s="22">
        <v>1048900</v>
      </c>
      <c r="Q70" s="23">
        <v>1048900</v>
      </c>
    </row>
    <row r="71" spans="1:17" s="19" customFormat="1" ht="24.75" x14ac:dyDescent="0.25">
      <c r="A71" s="38" t="s">
        <v>4</v>
      </c>
      <c r="B71" s="20" t="s">
        <v>55</v>
      </c>
      <c r="C71" s="20" t="s">
        <v>39</v>
      </c>
      <c r="D71" s="20" t="s">
        <v>39</v>
      </c>
      <c r="E71" s="20" t="s">
        <v>45</v>
      </c>
      <c r="F71" s="20" t="s">
        <v>50</v>
      </c>
      <c r="G71" s="37" t="s">
        <v>166</v>
      </c>
      <c r="H71" s="20" t="s">
        <v>6</v>
      </c>
      <c r="I71" s="21" t="s">
        <v>7</v>
      </c>
      <c r="J71" s="63">
        <v>3666754</v>
      </c>
      <c r="K71" s="22">
        <v>0</v>
      </c>
      <c r="L71" s="63">
        <v>2459754</v>
      </c>
      <c r="M71" s="22">
        <f t="shared" si="6"/>
        <v>1207000</v>
      </c>
      <c r="N71" s="22">
        <v>1693525</v>
      </c>
      <c r="O71" s="40">
        <f t="shared" si="4"/>
        <v>0.46185945389300725</v>
      </c>
      <c r="P71" s="22">
        <v>1693525</v>
      </c>
      <c r="Q71" s="23">
        <v>1497400</v>
      </c>
    </row>
    <row r="72" spans="1:17" s="19" customFormat="1" ht="16.5" x14ac:dyDescent="0.25">
      <c r="A72" s="38" t="s">
        <v>4</v>
      </c>
      <c r="B72" s="20" t="s">
        <v>55</v>
      </c>
      <c r="C72" s="20" t="s">
        <v>55</v>
      </c>
      <c r="D72" s="20" t="s">
        <v>55</v>
      </c>
      <c r="E72" s="20" t="s">
        <v>47</v>
      </c>
      <c r="F72" s="20" t="s">
        <v>45</v>
      </c>
      <c r="G72" s="37" t="s">
        <v>167</v>
      </c>
      <c r="H72" s="20" t="s">
        <v>6</v>
      </c>
      <c r="I72" s="21" t="s">
        <v>7</v>
      </c>
      <c r="J72" s="63">
        <v>320769885</v>
      </c>
      <c r="K72" s="22">
        <v>0</v>
      </c>
      <c r="L72" s="63">
        <v>300763600.58999997</v>
      </c>
      <c r="M72" s="22">
        <f t="shared" si="6"/>
        <v>20006284.410000026</v>
      </c>
      <c r="N72" s="22">
        <v>116728153.72</v>
      </c>
      <c r="O72" s="40">
        <f t="shared" si="4"/>
        <v>0.36389997683230146</v>
      </c>
      <c r="P72" s="22">
        <v>29041116.780000001</v>
      </c>
      <c r="Q72" s="23">
        <v>28927115.780000001</v>
      </c>
    </row>
    <row r="73" spans="1:17" s="19" customFormat="1" ht="24.75" x14ac:dyDescent="0.25">
      <c r="A73" s="38" t="s">
        <v>4</v>
      </c>
      <c r="B73" s="20" t="s">
        <v>55</v>
      </c>
      <c r="C73" s="20" t="s">
        <v>55</v>
      </c>
      <c r="D73" s="20" t="s">
        <v>55</v>
      </c>
      <c r="E73" s="20" t="s">
        <v>48</v>
      </c>
      <c r="F73" s="20" t="s">
        <v>44</v>
      </c>
      <c r="G73" s="37" t="s">
        <v>168</v>
      </c>
      <c r="H73" s="20" t="s">
        <v>6</v>
      </c>
      <c r="I73" s="21" t="s">
        <v>7</v>
      </c>
      <c r="J73" s="63">
        <v>12600000</v>
      </c>
      <c r="K73" s="22">
        <v>0</v>
      </c>
      <c r="L73" s="63">
        <v>1600000</v>
      </c>
      <c r="M73" s="22">
        <f t="shared" si="6"/>
        <v>11000000</v>
      </c>
      <c r="N73" s="22">
        <v>1600000</v>
      </c>
      <c r="O73" s="40">
        <f t="shared" si="4"/>
        <v>0.12698412698412698</v>
      </c>
      <c r="P73" s="22">
        <v>1600000</v>
      </c>
      <c r="Q73" s="23">
        <v>1600000</v>
      </c>
    </row>
    <row r="74" spans="1:17" s="19" customFormat="1" ht="16.5" x14ac:dyDescent="0.25">
      <c r="A74" s="38" t="s">
        <v>4</v>
      </c>
      <c r="B74" s="20" t="s">
        <v>55</v>
      </c>
      <c r="C74" s="20" t="s">
        <v>55</v>
      </c>
      <c r="D74" s="20" t="s">
        <v>55</v>
      </c>
      <c r="E74" s="20" t="s">
        <v>48</v>
      </c>
      <c r="F74" s="20" t="s">
        <v>45</v>
      </c>
      <c r="G74" s="37" t="s">
        <v>169</v>
      </c>
      <c r="H74" s="20" t="s">
        <v>6</v>
      </c>
      <c r="I74" s="21" t="s">
        <v>7</v>
      </c>
      <c r="J74" s="63">
        <v>229499525</v>
      </c>
      <c r="K74" s="22">
        <v>0</v>
      </c>
      <c r="L74" s="63">
        <v>223176576</v>
      </c>
      <c r="M74" s="22">
        <f t="shared" si="6"/>
        <v>6322949</v>
      </c>
      <c r="N74" s="22">
        <v>223036576</v>
      </c>
      <c r="O74" s="40">
        <f t="shared" si="4"/>
        <v>0.97183894389323899</v>
      </c>
      <c r="P74" s="22">
        <v>122916996</v>
      </c>
      <c r="Q74" s="23">
        <v>117452306</v>
      </c>
    </row>
    <row r="75" spans="1:17" s="19" customFormat="1" ht="16.5" x14ac:dyDescent="0.25">
      <c r="A75" s="38" t="s">
        <v>4</v>
      </c>
      <c r="B75" s="20" t="s">
        <v>55</v>
      </c>
      <c r="C75" s="20" t="s">
        <v>55</v>
      </c>
      <c r="D75" s="20" t="s">
        <v>55</v>
      </c>
      <c r="E75" s="20" t="s">
        <v>48</v>
      </c>
      <c r="F75" s="20" t="s">
        <v>45</v>
      </c>
      <c r="G75" s="37" t="s">
        <v>169</v>
      </c>
      <c r="H75" s="20" t="s">
        <v>6</v>
      </c>
      <c r="I75" s="21">
        <v>20</v>
      </c>
      <c r="J75" s="63">
        <v>500000</v>
      </c>
      <c r="K75" s="22">
        <v>0</v>
      </c>
      <c r="L75" s="63">
        <v>30000</v>
      </c>
      <c r="M75" s="22">
        <f t="shared" si="6"/>
        <v>470000</v>
      </c>
      <c r="N75" s="22">
        <v>30000</v>
      </c>
      <c r="O75" s="40">
        <f t="shared" ref="O75:O101" si="7">IF(N75&gt;1,N75/(J75-K75),0)</f>
        <v>0.06</v>
      </c>
      <c r="P75" s="22">
        <v>30000</v>
      </c>
      <c r="Q75" s="23">
        <v>30000</v>
      </c>
    </row>
    <row r="76" spans="1:17" s="19" customFormat="1" ht="16.5" x14ac:dyDescent="0.25">
      <c r="A76" s="38" t="s">
        <v>4</v>
      </c>
      <c r="B76" s="20" t="s">
        <v>55</v>
      </c>
      <c r="C76" s="20" t="s">
        <v>55</v>
      </c>
      <c r="D76" s="20" t="s">
        <v>55</v>
      </c>
      <c r="E76" s="20" t="s">
        <v>48</v>
      </c>
      <c r="F76" s="20" t="s">
        <v>47</v>
      </c>
      <c r="G76" s="37" t="s">
        <v>170</v>
      </c>
      <c r="H76" s="20" t="s">
        <v>6</v>
      </c>
      <c r="I76" s="21" t="s">
        <v>7</v>
      </c>
      <c r="J76" s="63">
        <v>146770230</v>
      </c>
      <c r="K76" s="22">
        <v>0</v>
      </c>
      <c r="L76" s="63">
        <v>144901970</v>
      </c>
      <c r="M76" s="22">
        <f t="shared" si="6"/>
        <v>1868260</v>
      </c>
      <c r="N76" s="22">
        <v>144901970</v>
      </c>
      <c r="O76" s="40">
        <f t="shared" si="7"/>
        <v>0.98727085186144359</v>
      </c>
      <c r="P76" s="22">
        <v>104701970</v>
      </c>
      <c r="Q76" s="23">
        <v>104701970</v>
      </c>
    </row>
    <row r="77" spans="1:17" s="19" customFormat="1" ht="16.5" x14ac:dyDescent="0.25">
      <c r="A77" s="38" t="s">
        <v>4</v>
      </c>
      <c r="B77" s="20" t="s">
        <v>55</v>
      </c>
      <c r="C77" s="20" t="s">
        <v>55</v>
      </c>
      <c r="D77" s="20" t="s">
        <v>55</v>
      </c>
      <c r="E77" s="20" t="s">
        <v>48</v>
      </c>
      <c r="F77" s="20" t="s">
        <v>50</v>
      </c>
      <c r="G77" s="37" t="s">
        <v>171</v>
      </c>
      <c r="H77" s="20" t="s">
        <v>6</v>
      </c>
      <c r="I77" s="21" t="s">
        <v>7</v>
      </c>
      <c r="J77" s="63">
        <v>172478150</v>
      </c>
      <c r="K77" s="22">
        <v>0</v>
      </c>
      <c r="L77" s="63">
        <v>168702950</v>
      </c>
      <c r="M77" s="22">
        <f t="shared" si="6"/>
        <v>3775200</v>
      </c>
      <c r="N77" s="22">
        <v>168702950</v>
      </c>
      <c r="O77" s="40">
        <f t="shared" si="7"/>
        <v>0.97811201012997884</v>
      </c>
      <c r="P77" s="22">
        <v>131528100</v>
      </c>
      <c r="Q77" s="23">
        <v>131528100</v>
      </c>
    </row>
    <row r="78" spans="1:17" s="19" customFormat="1" ht="24.75" x14ac:dyDescent="0.25">
      <c r="A78" s="38" t="s">
        <v>4</v>
      </c>
      <c r="B78" s="20" t="s">
        <v>55</v>
      </c>
      <c r="C78" s="20" t="s">
        <v>55</v>
      </c>
      <c r="D78" s="20" t="s">
        <v>55</v>
      </c>
      <c r="E78" s="20" t="s">
        <v>48</v>
      </c>
      <c r="F78" s="20" t="s">
        <v>51</v>
      </c>
      <c r="G78" s="37" t="s">
        <v>172</v>
      </c>
      <c r="H78" s="20" t="s">
        <v>6</v>
      </c>
      <c r="I78" s="21" t="s">
        <v>7</v>
      </c>
      <c r="J78" s="63">
        <v>2577181609.8200002</v>
      </c>
      <c r="K78" s="22">
        <v>0</v>
      </c>
      <c r="L78" s="63">
        <v>2460385499.6999998</v>
      </c>
      <c r="M78" s="22">
        <f t="shared" si="6"/>
        <v>116796110.12000036</v>
      </c>
      <c r="N78" s="22">
        <v>2460385499.6999998</v>
      </c>
      <c r="O78" s="40">
        <f t="shared" si="7"/>
        <v>0.95468068308614162</v>
      </c>
      <c r="P78" s="22">
        <v>2441582589.6999998</v>
      </c>
      <c r="Q78" s="23">
        <v>2427906343.6999998</v>
      </c>
    </row>
    <row r="79" spans="1:17" s="19" customFormat="1" ht="24.75" x14ac:dyDescent="0.25">
      <c r="A79" s="38" t="s">
        <v>4</v>
      </c>
      <c r="B79" s="20" t="s">
        <v>55</v>
      </c>
      <c r="C79" s="20" t="s">
        <v>55</v>
      </c>
      <c r="D79" s="20" t="s">
        <v>55</v>
      </c>
      <c r="E79" s="20" t="s">
        <v>48</v>
      </c>
      <c r="F79" s="20" t="s">
        <v>51</v>
      </c>
      <c r="G79" s="37" t="s">
        <v>172</v>
      </c>
      <c r="H79" s="20" t="s">
        <v>9</v>
      </c>
      <c r="I79" s="21" t="s">
        <v>10</v>
      </c>
      <c r="J79" s="63">
        <v>247059955</v>
      </c>
      <c r="K79" s="22">
        <v>0</v>
      </c>
      <c r="L79" s="63">
        <v>164027817</v>
      </c>
      <c r="M79" s="22">
        <f t="shared" si="6"/>
        <v>83032138</v>
      </c>
      <c r="N79" s="22">
        <v>164027817</v>
      </c>
      <c r="O79" s="40">
        <f t="shared" si="7"/>
        <v>0.66391907583728005</v>
      </c>
      <c r="P79" s="22">
        <v>164027817</v>
      </c>
      <c r="Q79" s="23">
        <v>161907767</v>
      </c>
    </row>
    <row r="80" spans="1:17" s="19" customFormat="1" ht="24.75" x14ac:dyDescent="0.25">
      <c r="A80" s="38" t="s">
        <v>4</v>
      </c>
      <c r="B80" s="20" t="s">
        <v>55</v>
      </c>
      <c r="C80" s="20" t="s">
        <v>55</v>
      </c>
      <c r="D80" s="20" t="s">
        <v>55</v>
      </c>
      <c r="E80" s="20" t="s">
        <v>48</v>
      </c>
      <c r="F80" s="20" t="s">
        <v>51</v>
      </c>
      <c r="G80" s="37" t="s">
        <v>172</v>
      </c>
      <c r="H80" s="20" t="s">
        <v>9</v>
      </c>
      <c r="I80" s="21" t="s">
        <v>114</v>
      </c>
      <c r="J80" s="63">
        <v>132100000</v>
      </c>
      <c r="K80" s="22">
        <v>0</v>
      </c>
      <c r="L80" s="63">
        <v>132100000</v>
      </c>
      <c r="M80" s="22">
        <f t="shared" si="6"/>
        <v>0</v>
      </c>
      <c r="N80" s="22">
        <v>132100000</v>
      </c>
      <c r="O80" s="40">
        <f t="shared" si="7"/>
        <v>1</v>
      </c>
      <c r="P80" s="22">
        <v>132100000</v>
      </c>
      <c r="Q80" s="23">
        <v>132100000</v>
      </c>
    </row>
    <row r="81" spans="1:17" s="19" customFormat="1" ht="16.5" x14ac:dyDescent="0.25">
      <c r="A81" s="38" t="s">
        <v>4</v>
      </c>
      <c r="B81" s="20" t="s">
        <v>55</v>
      </c>
      <c r="C81" s="20" t="s">
        <v>55</v>
      </c>
      <c r="D81" s="20" t="s">
        <v>55</v>
      </c>
      <c r="E81" s="20" t="s">
        <v>49</v>
      </c>
      <c r="F81" s="20" t="s">
        <v>40</v>
      </c>
      <c r="G81" s="37" t="s">
        <v>173</v>
      </c>
      <c r="H81" s="20" t="s">
        <v>6</v>
      </c>
      <c r="I81" s="21" t="s">
        <v>7</v>
      </c>
      <c r="J81" s="63">
        <v>1939437449</v>
      </c>
      <c r="K81" s="22">
        <v>0</v>
      </c>
      <c r="L81" s="63">
        <v>1877893276</v>
      </c>
      <c r="M81" s="22">
        <f t="shared" ref="M81:M97" si="8">+J81-L81-K81</f>
        <v>61544173</v>
      </c>
      <c r="N81" s="22">
        <v>1614857407</v>
      </c>
      <c r="O81" s="40">
        <f t="shared" si="7"/>
        <v>0.83264217045651157</v>
      </c>
      <c r="P81" s="22">
        <v>1312272632</v>
      </c>
      <c r="Q81" s="23">
        <v>1312272632</v>
      </c>
    </row>
    <row r="82" spans="1:17" s="19" customFormat="1" ht="16.5" x14ac:dyDescent="0.25">
      <c r="A82" s="38" t="s">
        <v>4</v>
      </c>
      <c r="B82" s="20" t="s">
        <v>55</v>
      </c>
      <c r="C82" s="20" t="s">
        <v>55</v>
      </c>
      <c r="D82" s="20" t="s">
        <v>55</v>
      </c>
      <c r="E82" s="20" t="s">
        <v>49</v>
      </c>
      <c r="F82" s="20" t="s">
        <v>42</v>
      </c>
      <c r="G82" s="37" t="s">
        <v>174</v>
      </c>
      <c r="H82" s="20" t="s">
        <v>6</v>
      </c>
      <c r="I82" s="21" t="s">
        <v>7</v>
      </c>
      <c r="J82" s="63">
        <v>1020966707.26</v>
      </c>
      <c r="K82" s="22">
        <v>0</v>
      </c>
      <c r="L82" s="63">
        <v>1020966689.26</v>
      </c>
      <c r="M82" s="22">
        <f t="shared" si="8"/>
        <v>18</v>
      </c>
      <c r="N82" s="22">
        <v>1020966689.26</v>
      </c>
      <c r="O82" s="40">
        <f t="shared" si="7"/>
        <v>0.99999998236965038</v>
      </c>
      <c r="P82" s="22">
        <v>856743863</v>
      </c>
      <c r="Q82" s="23">
        <v>856743863</v>
      </c>
    </row>
    <row r="83" spans="1:17" s="19" customFormat="1" ht="16.5" x14ac:dyDescent="0.25">
      <c r="A83" s="38" t="s">
        <v>4</v>
      </c>
      <c r="B83" s="20" t="s">
        <v>55</v>
      </c>
      <c r="C83" s="20" t="s">
        <v>55</v>
      </c>
      <c r="D83" s="20" t="s">
        <v>55</v>
      </c>
      <c r="E83" s="20" t="s">
        <v>49</v>
      </c>
      <c r="F83" s="20" t="s">
        <v>44</v>
      </c>
      <c r="G83" s="37" t="s">
        <v>175</v>
      </c>
      <c r="H83" s="20" t="s">
        <v>6</v>
      </c>
      <c r="I83" s="21" t="s">
        <v>7</v>
      </c>
      <c r="J83" s="63">
        <v>0</v>
      </c>
      <c r="K83" s="22">
        <v>0</v>
      </c>
      <c r="L83" s="63">
        <v>0</v>
      </c>
      <c r="M83" s="22">
        <f t="shared" si="8"/>
        <v>0</v>
      </c>
      <c r="N83" s="22">
        <v>0</v>
      </c>
      <c r="O83" s="40">
        <f t="shared" si="7"/>
        <v>0</v>
      </c>
      <c r="P83" s="22">
        <v>0</v>
      </c>
      <c r="Q83" s="23">
        <v>0</v>
      </c>
    </row>
    <row r="84" spans="1:17" s="19" customFormat="1" ht="16.5" x14ac:dyDescent="0.25">
      <c r="A84" s="38" t="s">
        <v>4</v>
      </c>
      <c r="B84" s="20" t="s">
        <v>55</v>
      </c>
      <c r="C84" s="20" t="s">
        <v>55</v>
      </c>
      <c r="D84" s="20" t="s">
        <v>55</v>
      </c>
      <c r="E84" s="20" t="s">
        <v>50</v>
      </c>
      <c r="F84" s="20" t="s">
        <v>42</v>
      </c>
      <c r="G84" s="37" t="s">
        <v>176</v>
      </c>
      <c r="H84" s="20" t="s">
        <v>6</v>
      </c>
      <c r="I84" s="21" t="s">
        <v>7</v>
      </c>
      <c r="J84" s="63">
        <v>2756800</v>
      </c>
      <c r="K84" s="22">
        <v>0</v>
      </c>
      <c r="L84" s="63">
        <v>948120</v>
      </c>
      <c r="M84" s="22">
        <f t="shared" si="8"/>
        <v>1808680</v>
      </c>
      <c r="N84" s="22">
        <v>948120</v>
      </c>
      <c r="O84" s="40">
        <f t="shared" si="7"/>
        <v>0.34392048752176435</v>
      </c>
      <c r="P84" s="22">
        <v>948120</v>
      </c>
      <c r="Q84" s="23">
        <v>948120</v>
      </c>
    </row>
    <row r="85" spans="1:17" s="19" customFormat="1" ht="24.75" x14ac:dyDescent="0.25">
      <c r="A85" s="38" t="s">
        <v>4</v>
      </c>
      <c r="B85" s="20" t="s">
        <v>55</v>
      </c>
      <c r="C85" s="20" t="s">
        <v>55</v>
      </c>
      <c r="D85" s="20" t="s">
        <v>55</v>
      </c>
      <c r="E85" s="20" t="s">
        <v>50</v>
      </c>
      <c r="F85" s="20" t="s">
        <v>44</v>
      </c>
      <c r="G85" s="37" t="s">
        <v>177</v>
      </c>
      <c r="H85" s="20" t="s">
        <v>6</v>
      </c>
      <c r="I85" s="21" t="s">
        <v>7</v>
      </c>
      <c r="J85" s="63">
        <v>41256000</v>
      </c>
      <c r="K85" s="22">
        <v>0</v>
      </c>
      <c r="L85" s="63">
        <v>28747400</v>
      </c>
      <c r="M85" s="22">
        <f t="shared" si="8"/>
        <v>12508600</v>
      </c>
      <c r="N85" s="22">
        <v>28747400</v>
      </c>
      <c r="O85" s="40">
        <f t="shared" si="7"/>
        <v>0.69680531316656968</v>
      </c>
      <c r="P85" s="22">
        <v>15619400</v>
      </c>
      <c r="Q85" s="23">
        <v>15619400</v>
      </c>
    </row>
    <row r="86" spans="1:17" s="19" customFormat="1" ht="33" x14ac:dyDescent="0.25">
      <c r="A86" s="38" t="s">
        <v>4</v>
      </c>
      <c r="B86" s="20" t="s">
        <v>55</v>
      </c>
      <c r="C86" s="20" t="s">
        <v>55</v>
      </c>
      <c r="D86" s="20" t="s">
        <v>55</v>
      </c>
      <c r="E86" s="20" t="s">
        <v>50</v>
      </c>
      <c r="F86" s="20" t="s">
        <v>45</v>
      </c>
      <c r="G86" s="37" t="s">
        <v>178</v>
      </c>
      <c r="H86" s="20" t="s">
        <v>6</v>
      </c>
      <c r="I86" s="21" t="s">
        <v>7</v>
      </c>
      <c r="J86" s="63">
        <v>420899682</v>
      </c>
      <c r="K86" s="22">
        <v>0</v>
      </c>
      <c r="L86" s="63">
        <v>379289189.77999997</v>
      </c>
      <c r="M86" s="22">
        <f t="shared" si="8"/>
        <v>41610492.220000029</v>
      </c>
      <c r="N86" s="22">
        <v>379289189.77999997</v>
      </c>
      <c r="O86" s="40">
        <f t="shared" si="7"/>
        <v>0.90113916926171489</v>
      </c>
      <c r="P86" s="22">
        <v>379289189.77999997</v>
      </c>
      <c r="Q86" s="23">
        <v>372787024.77999997</v>
      </c>
    </row>
    <row r="87" spans="1:17" s="19" customFormat="1" ht="16.5" x14ac:dyDescent="0.25">
      <c r="A87" s="38" t="s">
        <v>4</v>
      </c>
      <c r="B87" s="20" t="s">
        <v>55</v>
      </c>
      <c r="C87" s="20" t="s">
        <v>55</v>
      </c>
      <c r="D87" s="20" t="s">
        <v>55</v>
      </c>
      <c r="E87" s="20" t="s">
        <v>50</v>
      </c>
      <c r="F87" s="20" t="s">
        <v>47</v>
      </c>
      <c r="G87" s="37" t="s">
        <v>179</v>
      </c>
      <c r="H87" s="20" t="s">
        <v>6</v>
      </c>
      <c r="I87" s="21" t="s">
        <v>7</v>
      </c>
      <c r="J87" s="63">
        <v>10027718296.5</v>
      </c>
      <c r="K87" s="22">
        <v>0</v>
      </c>
      <c r="L87" s="63">
        <v>10025773125.870001</v>
      </c>
      <c r="M87" s="22">
        <f t="shared" si="8"/>
        <v>1945170.6299991608</v>
      </c>
      <c r="N87" s="22">
        <v>10020773125.870001</v>
      </c>
      <c r="O87" s="40">
        <f t="shared" si="7"/>
        <v>0.99930740269873519</v>
      </c>
      <c r="P87" s="22">
        <v>8327018527.8000002</v>
      </c>
      <c r="Q87" s="23">
        <v>8068832047.8000002</v>
      </c>
    </row>
    <row r="88" spans="1:17" s="19" customFormat="1" ht="33" x14ac:dyDescent="0.25">
      <c r="A88" s="38" t="s">
        <v>4</v>
      </c>
      <c r="B88" s="20" t="s">
        <v>55</v>
      </c>
      <c r="C88" s="20" t="s">
        <v>55</v>
      </c>
      <c r="D88" s="20" t="s">
        <v>55</v>
      </c>
      <c r="E88" s="20" t="s">
        <v>50</v>
      </c>
      <c r="F88" s="20" t="s">
        <v>49</v>
      </c>
      <c r="G88" s="37" t="s">
        <v>180</v>
      </c>
      <c r="H88" s="20" t="s">
        <v>6</v>
      </c>
      <c r="I88" s="21" t="s">
        <v>7</v>
      </c>
      <c r="J88" s="63">
        <v>183602807</v>
      </c>
      <c r="K88" s="22">
        <v>0</v>
      </c>
      <c r="L88" s="63">
        <v>142349564.80000001</v>
      </c>
      <c r="M88" s="22">
        <f t="shared" si="8"/>
        <v>41253242.199999988</v>
      </c>
      <c r="N88" s="22">
        <v>127907985.8</v>
      </c>
      <c r="O88" s="40">
        <f t="shared" si="7"/>
        <v>0.69665593838115991</v>
      </c>
      <c r="P88" s="22">
        <v>78335915.170000002</v>
      </c>
      <c r="Q88" s="23">
        <v>78335915.170000002</v>
      </c>
    </row>
    <row r="89" spans="1:17" s="19" customFormat="1" ht="24.75" x14ac:dyDescent="0.25">
      <c r="A89" s="38" t="s">
        <v>4</v>
      </c>
      <c r="B89" s="20" t="s">
        <v>55</v>
      </c>
      <c r="C89" s="20" t="s">
        <v>55</v>
      </c>
      <c r="D89" s="20" t="s">
        <v>55</v>
      </c>
      <c r="E89" s="20" t="s">
        <v>50</v>
      </c>
      <c r="F89" s="88" t="s">
        <v>50</v>
      </c>
      <c r="G89" s="37" t="s">
        <v>188</v>
      </c>
      <c r="H89" s="20" t="s">
        <v>6</v>
      </c>
      <c r="I89" s="21" t="s">
        <v>7</v>
      </c>
      <c r="J89" s="63">
        <v>190000</v>
      </c>
      <c r="K89" s="22">
        <v>0</v>
      </c>
      <c r="L89" s="63">
        <v>190000</v>
      </c>
      <c r="M89" s="22">
        <f t="shared" si="8"/>
        <v>0</v>
      </c>
      <c r="N89" s="22">
        <v>190000</v>
      </c>
      <c r="O89" s="40">
        <f t="shared" si="7"/>
        <v>1</v>
      </c>
      <c r="P89" s="22">
        <v>190000</v>
      </c>
      <c r="Q89" s="23">
        <v>190000</v>
      </c>
    </row>
    <row r="90" spans="1:17" s="19" customFormat="1" ht="41.25" x14ac:dyDescent="0.25">
      <c r="A90" s="38" t="s">
        <v>4</v>
      </c>
      <c r="B90" s="20" t="s">
        <v>55</v>
      </c>
      <c r="C90" s="20" t="s">
        <v>55</v>
      </c>
      <c r="D90" s="20" t="s">
        <v>55</v>
      </c>
      <c r="E90" s="20" t="s">
        <v>50</v>
      </c>
      <c r="F90" s="20" t="s">
        <v>51</v>
      </c>
      <c r="G90" s="37" t="s">
        <v>181</v>
      </c>
      <c r="H90" s="20" t="s">
        <v>6</v>
      </c>
      <c r="I90" s="21" t="s">
        <v>7</v>
      </c>
      <c r="J90" s="63">
        <v>1155000</v>
      </c>
      <c r="K90" s="22">
        <v>0</v>
      </c>
      <c r="L90" s="63">
        <v>405000</v>
      </c>
      <c r="M90" s="22">
        <f t="shared" si="8"/>
        <v>750000</v>
      </c>
      <c r="N90" s="22">
        <v>405000</v>
      </c>
      <c r="O90" s="40">
        <f t="shared" si="7"/>
        <v>0.35064935064935066</v>
      </c>
      <c r="P90" s="22">
        <v>300000</v>
      </c>
      <c r="Q90" s="23">
        <v>300000</v>
      </c>
    </row>
    <row r="91" spans="1:17" s="19" customFormat="1" ht="24.75" x14ac:dyDescent="0.25">
      <c r="A91" s="38" t="s">
        <v>4</v>
      </c>
      <c r="B91" s="20" t="s">
        <v>55</v>
      </c>
      <c r="C91" s="20" t="s">
        <v>55</v>
      </c>
      <c r="D91" s="20" t="s">
        <v>55</v>
      </c>
      <c r="E91" s="20" t="s">
        <v>51</v>
      </c>
      <c r="F91" s="20" t="s">
        <v>44</v>
      </c>
      <c r="G91" s="37" t="s">
        <v>182</v>
      </c>
      <c r="H91" s="20" t="s">
        <v>6</v>
      </c>
      <c r="I91" s="21" t="s">
        <v>7</v>
      </c>
      <c r="J91" s="63">
        <v>51469552</v>
      </c>
      <c r="K91" s="22">
        <v>0</v>
      </c>
      <c r="L91" s="63">
        <v>22195845</v>
      </c>
      <c r="M91" s="22">
        <f t="shared" si="8"/>
        <v>29273707</v>
      </c>
      <c r="N91" s="22">
        <v>17250860</v>
      </c>
      <c r="O91" s="40">
        <f t="shared" si="7"/>
        <v>0.3351663134740322</v>
      </c>
      <c r="P91" s="22">
        <v>0</v>
      </c>
      <c r="Q91" s="23">
        <v>0</v>
      </c>
    </row>
    <row r="92" spans="1:17" s="19" customFormat="1" ht="41.25" x14ac:dyDescent="0.25">
      <c r="A92" s="38" t="s">
        <v>4</v>
      </c>
      <c r="B92" s="20" t="s">
        <v>55</v>
      </c>
      <c r="C92" s="20" t="s">
        <v>55</v>
      </c>
      <c r="D92" s="20" t="s">
        <v>55</v>
      </c>
      <c r="E92" s="20" t="s">
        <v>51</v>
      </c>
      <c r="F92" s="20" t="s">
        <v>45</v>
      </c>
      <c r="G92" s="37" t="s">
        <v>183</v>
      </c>
      <c r="H92" s="20" t="s">
        <v>6</v>
      </c>
      <c r="I92" s="21" t="s">
        <v>7</v>
      </c>
      <c r="J92" s="63">
        <v>452838252.55000001</v>
      </c>
      <c r="K92" s="22">
        <v>0</v>
      </c>
      <c r="L92" s="63">
        <v>432269552.51999998</v>
      </c>
      <c r="M92" s="22">
        <f t="shared" si="8"/>
        <v>20568700.030000031</v>
      </c>
      <c r="N92" s="22">
        <v>428069552.51999998</v>
      </c>
      <c r="O92" s="40">
        <f t="shared" si="7"/>
        <v>0.94530342812135726</v>
      </c>
      <c r="P92" s="22">
        <v>365435296.35000002</v>
      </c>
      <c r="Q92" s="23">
        <v>354411676.49000001</v>
      </c>
    </row>
    <row r="93" spans="1:17" s="19" customFormat="1" ht="16.5" x14ac:dyDescent="0.25">
      <c r="A93" s="38" t="s">
        <v>4</v>
      </c>
      <c r="B93" s="20" t="s">
        <v>55</v>
      </c>
      <c r="C93" s="20" t="s">
        <v>55</v>
      </c>
      <c r="D93" s="20" t="s">
        <v>55</v>
      </c>
      <c r="E93" s="20" t="s">
        <v>51</v>
      </c>
      <c r="F93" s="88" t="s">
        <v>48</v>
      </c>
      <c r="G93" s="37" t="s">
        <v>184</v>
      </c>
      <c r="H93" s="20" t="s">
        <v>6</v>
      </c>
      <c r="I93" s="21" t="s">
        <v>7</v>
      </c>
      <c r="J93" s="63">
        <v>289049980</v>
      </c>
      <c r="K93" s="22">
        <v>0</v>
      </c>
      <c r="L93" s="63">
        <v>285781228</v>
      </c>
      <c r="M93" s="22">
        <f t="shared" si="8"/>
        <v>3268752</v>
      </c>
      <c r="N93" s="22">
        <v>275290554</v>
      </c>
      <c r="O93" s="40">
        <f t="shared" si="7"/>
        <v>0.95239776179884184</v>
      </c>
      <c r="P93" s="22">
        <v>41321985</v>
      </c>
      <c r="Q93" s="23">
        <v>16058931</v>
      </c>
    </row>
    <row r="94" spans="1:17" s="19" customFormat="1" ht="16.5" x14ac:dyDescent="0.25">
      <c r="A94" s="38" t="s">
        <v>4</v>
      </c>
      <c r="B94" s="20" t="s">
        <v>55</v>
      </c>
      <c r="C94" s="20" t="s">
        <v>55</v>
      </c>
      <c r="D94" s="20" t="s">
        <v>55</v>
      </c>
      <c r="E94" s="20" t="s">
        <v>51</v>
      </c>
      <c r="F94" s="88" t="s">
        <v>48</v>
      </c>
      <c r="G94" s="37" t="s">
        <v>184</v>
      </c>
      <c r="H94" s="20" t="s">
        <v>6</v>
      </c>
      <c r="I94" s="21">
        <v>20</v>
      </c>
      <c r="J94" s="63">
        <v>203940045</v>
      </c>
      <c r="K94" s="22">
        <v>0</v>
      </c>
      <c r="L94" s="63">
        <v>203940045</v>
      </c>
      <c r="M94" s="22">
        <f t="shared" si="8"/>
        <v>0</v>
      </c>
      <c r="N94" s="22">
        <v>203940045</v>
      </c>
      <c r="O94" s="40">
        <f t="shared" si="7"/>
        <v>1</v>
      </c>
      <c r="P94" s="22">
        <v>0</v>
      </c>
      <c r="Q94" s="23">
        <v>0</v>
      </c>
    </row>
    <row r="95" spans="1:17" s="19" customFormat="1" ht="16.5" x14ac:dyDescent="0.25">
      <c r="A95" s="38" t="s">
        <v>4</v>
      </c>
      <c r="B95" s="20" t="s">
        <v>55</v>
      </c>
      <c r="C95" s="20" t="s">
        <v>55</v>
      </c>
      <c r="D95" s="20" t="s">
        <v>55</v>
      </c>
      <c r="E95" s="20" t="s">
        <v>51</v>
      </c>
      <c r="F95" s="88" t="s">
        <v>49</v>
      </c>
      <c r="G95" s="37" t="s">
        <v>185</v>
      </c>
      <c r="H95" s="20" t="s">
        <v>6</v>
      </c>
      <c r="I95" s="21" t="s">
        <v>7</v>
      </c>
      <c r="J95" s="63">
        <v>6559050</v>
      </c>
      <c r="K95" s="22">
        <v>0</v>
      </c>
      <c r="L95" s="63">
        <v>6268050</v>
      </c>
      <c r="M95" s="22">
        <f t="shared" si="8"/>
        <v>291000</v>
      </c>
      <c r="N95" s="22">
        <v>6268050</v>
      </c>
      <c r="O95" s="40">
        <f t="shared" si="7"/>
        <v>0.95563381892194754</v>
      </c>
      <c r="P95" s="22">
        <v>5210950.4000000004</v>
      </c>
      <c r="Q95" s="23">
        <v>5210950.4000000004</v>
      </c>
    </row>
    <row r="96" spans="1:17" s="19" customFormat="1" ht="16.5" x14ac:dyDescent="0.25">
      <c r="A96" s="38" t="s">
        <v>4</v>
      </c>
      <c r="B96" s="20" t="s">
        <v>55</v>
      </c>
      <c r="C96" s="20" t="s">
        <v>55</v>
      </c>
      <c r="D96" s="20" t="s">
        <v>55</v>
      </c>
      <c r="E96" s="20" t="s">
        <v>52</v>
      </c>
      <c r="F96" s="20"/>
      <c r="G96" s="37" t="s">
        <v>82</v>
      </c>
      <c r="H96" s="20" t="s">
        <v>6</v>
      </c>
      <c r="I96" s="21" t="s">
        <v>7</v>
      </c>
      <c r="J96" s="63">
        <v>510512293.05000001</v>
      </c>
      <c r="K96" s="22">
        <v>0</v>
      </c>
      <c r="L96" s="63">
        <v>447998276</v>
      </c>
      <c r="M96" s="22">
        <f t="shared" si="8"/>
        <v>62514017.050000012</v>
      </c>
      <c r="N96" s="22">
        <v>447505692</v>
      </c>
      <c r="O96" s="40">
        <f t="shared" si="7"/>
        <v>0.87658161829253134</v>
      </c>
      <c r="P96" s="22">
        <v>446321141</v>
      </c>
      <c r="Q96" s="23">
        <v>439570211</v>
      </c>
    </row>
    <row r="97" spans="1:19" s="19" customFormat="1" ht="16.5" x14ac:dyDescent="0.25">
      <c r="A97" s="38" t="s">
        <v>4</v>
      </c>
      <c r="B97" s="20" t="s">
        <v>55</v>
      </c>
      <c r="C97" s="20" t="s">
        <v>55</v>
      </c>
      <c r="D97" s="20" t="s">
        <v>55</v>
      </c>
      <c r="E97" s="20" t="s">
        <v>52</v>
      </c>
      <c r="F97" s="20"/>
      <c r="G97" s="37" t="s">
        <v>82</v>
      </c>
      <c r="H97" s="20" t="s">
        <v>6</v>
      </c>
      <c r="I97" s="21">
        <v>20</v>
      </c>
      <c r="J97" s="63">
        <v>1000000</v>
      </c>
      <c r="K97" s="22">
        <v>0</v>
      </c>
      <c r="L97" s="63">
        <v>384494</v>
      </c>
      <c r="M97" s="22">
        <f t="shared" si="8"/>
        <v>615506</v>
      </c>
      <c r="N97" s="22">
        <v>384494</v>
      </c>
      <c r="O97" s="40">
        <f t="shared" si="7"/>
        <v>0.384494</v>
      </c>
      <c r="P97" s="22">
        <v>384494</v>
      </c>
      <c r="Q97" s="23">
        <v>384494</v>
      </c>
    </row>
    <row r="98" spans="1:19" ht="16.5" customHeight="1" x14ac:dyDescent="0.25">
      <c r="A98" s="14" t="s">
        <v>4</v>
      </c>
      <c r="B98" s="4" t="s">
        <v>55</v>
      </c>
      <c r="C98" s="4"/>
      <c r="D98" s="4"/>
      <c r="E98" s="4"/>
      <c r="F98" s="4"/>
      <c r="G98" s="4" t="s">
        <v>87</v>
      </c>
      <c r="H98" s="4" t="s">
        <v>6</v>
      </c>
      <c r="I98" s="4" t="s">
        <v>7</v>
      </c>
      <c r="J98" s="86">
        <f>J37+J46</f>
        <v>23510135023</v>
      </c>
      <c r="K98" s="6">
        <f>K37+K46</f>
        <v>0</v>
      </c>
      <c r="L98" s="6">
        <f>L37+L46</f>
        <v>22379284359.310001</v>
      </c>
      <c r="M98" s="6">
        <f>M37+M46</f>
        <v>1210284052.6899998</v>
      </c>
      <c r="N98" s="6">
        <f>N37+N46</f>
        <v>19299212978.34</v>
      </c>
      <c r="O98" s="42">
        <f t="shared" si="7"/>
        <v>0.8208890744123567</v>
      </c>
      <c r="P98" s="6">
        <f>P37+P46</f>
        <v>15263476737.74</v>
      </c>
      <c r="Q98" s="15">
        <f>Q37+Q46</f>
        <v>14885434551.66</v>
      </c>
      <c r="R98" s="49"/>
    </row>
    <row r="99" spans="1:19" ht="16.5" customHeight="1" x14ac:dyDescent="0.25">
      <c r="A99" s="14" t="s">
        <v>4</v>
      </c>
      <c r="B99" s="4" t="s">
        <v>55</v>
      </c>
      <c r="C99" s="4"/>
      <c r="D99" s="4"/>
      <c r="E99" s="4"/>
      <c r="F99" s="4"/>
      <c r="G99" s="4" t="s">
        <v>87</v>
      </c>
      <c r="H99" s="4" t="s">
        <v>9</v>
      </c>
      <c r="I99" s="4">
        <v>20</v>
      </c>
      <c r="J99" s="6">
        <f t="shared" ref="J99:N100" si="9">J47</f>
        <v>672500000</v>
      </c>
      <c r="K99" s="6">
        <f t="shared" si="9"/>
        <v>0</v>
      </c>
      <c r="L99" s="6">
        <f t="shared" si="9"/>
        <v>588382356</v>
      </c>
      <c r="M99" s="6">
        <f t="shared" si="9"/>
        <v>84117644</v>
      </c>
      <c r="N99" s="6">
        <f t="shared" si="9"/>
        <v>388382356</v>
      </c>
      <c r="O99" s="42">
        <f t="shared" si="7"/>
        <v>0.57752023197026026</v>
      </c>
      <c r="P99" s="6">
        <f>P47</f>
        <v>169484039</v>
      </c>
      <c r="Q99" s="15">
        <f>Q47</f>
        <v>167363989</v>
      </c>
      <c r="R99" s="49"/>
    </row>
    <row r="100" spans="1:19" ht="16.5" customHeight="1" x14ac:dyDescent="0.25">
      <c r="A100" s="14" t="s">
        <v>4</v>
      </c>
      <c r="B100" s="4" t="s">
        <v>55</v>
      </c>
      <c r="C100" s="4"/>
      <c r="D100" s="4"/>
      <c r="E100" s="4"/>
      <c r="F100" s="4"/>
      <c r="G100" s="4" t="s">
        <v>87</v>
      </c>
      <c r="H100" s="4" t="s">
        <v>9</v>
      </c>
      <c r="I100" s="4">
        <v>21</v>
      </c>
      <c r="J100" s="6">
        <f t="shared" si="9"/>
        <v>132100000</v>
      </c>
      <c r="K100" s="6">
        <f t="shared" si="9"/>
        <v>0</v>
      </c>
      <c r="L100" s="6">
        <f t="shared" si="9"/>
        <v>132100000</v>
      </c>
      <c r="M100" s="6">
        <f t="shared" si="9"/>
        <v>0</v>
      </c>
      <c r="N100" s="6">
        <f t="shared" si="9"/>
        <v>132100000</v>
      </c>
      <c r="O100" s="42">
        <f t="shared" si="7"/>
        <v>1</v>
      </c>
      <c r="P100" s="6">
        <f>P48</f>
        <v>132100000</v>
      </c>
      <c r="Q100" s="15">
        <f>Q48</f>
        <v>132100000</v>
      </c>
      <c r="S100" s="49"/>
    </row>
    <row r="101" spans="1:19" ht="15.75" customHeight="1" thickBot="1" x14ac:dyDescent="0.3">
      <c r="A101" s="111" t="s">
        <v>90</v>
      </c>
      <c r="B101" s="112"/>
      <c r="C101" s="112"/>
      <c r="D101" s="112"/>
      <c r="E101" s="112"/>
      <c r="F101" s="112"/>
      <c r="G101" s="112"/>
      <c r="H101" s="112"/>
      <c r="I101" s="113"/>
      <c r="J101" s="7">
        <f>SUM(J98:J100)</f>
        <v>24314735023</v>
      </c>
      <c r="K101" s="7">
        <f t="shared" ref="K101:N101" si="10">SUM(K98:K100)</f>
        <v>0</v>
      </c>
      <c r="L101" s="7">
        <f t="shared" si="10"/>
        <v>23099766715.310001</v>
      </c>
      <c r="M101" s="7">
        <f t="shared" si="10"/>
        <v>1294401696.6899998</v>
      </c>
      <c r="N101" s="7">
        <f t="shared" si="10"/>
        <v>19819695334.34</v>
      </c>
      <c r="O101" s="42">
        <f t="shared" si="7"/>
        <v>0.81513104360758959</v>
      </c>
      <c r="P101" s="7">
        <f t="shared" ref="P101:Q101" si="11">SUM(P98:P100)</f>
        <v>15565060776.74</v>
      </c>
      <c r="Q101" s="16">
        <f t="shared" si="11"/>
        <v>15184898540.66</v>
      </c>
    </row>
    <row r="102" spans="1:19" ht="15.75" customHeight="1" thickBot="1" x14ac:dyDescent="0.3">
      <c r="A102" s="105" t="s">
        <v>99</v>
      </c>
      <c r="B102" s="106"/>
      <c r="C102" s="106"/>
      <c r="D102" s="106"/>
      <c r="E102" s="106"/>
      <c r="F102" s="106"/>
      <c r="G102" s="106"/>
      <c r="H102" s="106"/>
      <c r="I102" s="106"/>
      <c r="J102" s="106"/>
      <c r="K102" s="106"/>
      <c r="L102" s="106"/>
      <c r="M102" s="106"/>
      <c r="N102" s="106"/>
      <c r="O102" s="106"/>
      <c r="P102" s="106"/>
      <c r="Q102" s="107"/>
    </row>
    <row r="103" spans="1:19" s="66" customFormat="1" ht="24.75" customHeight="1" x14ac:dyDescent="0.25">
      <c r="A103" s="24" t="s">
        <v>4</v>
      </c>
      <c r="B103" s="25" t="s">
        <v>56</v>
      </c>
      <c r="C103" s="25" t="s">
        <v>56</v>
      </c>
      <c r="D103" s="25"/>
      <c r="E103" s="25"/>
      <c r="F103" s="25"/>
      <c r="G103" s="26" t="s">
        <v>139</v>
      </c>
      <c r="H103" s="25" t="s">
        <v>6</v>
      </c>
      <c r="I103" s="27">
        <v>10</v>
      </c>
      <c r="J103" s="28">
        <f>J104</f>
        <v>12888000000</v>
      </c>
      <c r="K103" s="28">
        <f t="shared" ref="K103" si="12">K104</f>
        <v>12888000000</v>
      </c>
      <c r="L103" s="28">
        <f t="shared" ref="L103:N104" si="13">L104</f>
        <v>0</v>
      </c>
      <c r="M103" s="28">
        <f t="shared" si="13"/>
        <v>0</v>
      </c>
      <c r="N103" s="28">
        <f t="shared" si="13"/>
        <v>0</v>
      </c>
      <c r="O103" s="41">
        <f t="shared" ref="O103:O110" si="14">IF(N103&gt;1,N103/(J103-K103),0)</f>
        <v>0</v>
      </c>
      <c r="P103" s="28">
        <f t="shared" ref="P103" si="15">P104</f>
        <v>0</v>
      </c>
      <c r="Q103" s="36">
        <f t="shared" ref="Q103" si="16">Q104</f>
        <v>0</v>
      </c>
    </row>
    <row r="104" spans="1:19" s="66" customFormat="1" ht="24.75" customHeight="1" x14ac:dyDescent="0.25">
      <c r="A104" s="24" t="s">
        <v>4</v>
      </c>
      <c r="B104" s="25" t="s">
        <v>56</v>
      </c>
      <c r="C104" s="25" t="s">
        <v>56</v>
      </c>
      <c r="D104" s="25" t="s">
        <v>39</v>
      </c>
      <c r="E104" s="25"/>
      <c r="F104" s="25"/>
      <c r="G104" s="26" t="s">
        <v>101</v>
      </c>
      <c r="H104" s="25" t="s">
        <v>6</v>
      </c>
      <c r="I104" s="27">
        <v>10</v>
      </c>
      <c r="J104" s="28">
        <f>J105</f>
        <v>12888000000</v>
      </c>
      <c r="K104" s="28">
        <f>K105</f>
        <v>12888000000</v>
      </c>
      <c r="L104" s="28">
        <f t="shared" si="13"/>
        <v>0</v>
      </c>
      <c r="M104" s="28">
        <f t="shared" si="13"/>
        <v>0</v>
      </c>
      <c r="N104" s="28">
        <f t="shared" si="13"/>
        <v>0</v>
      </c>
      <c r="O104" s="41">
        <f t="shared" si="14"/>
        <v>0</v>
      </c>
      <c r="P104" s="28">
        <f>P105</f>
        <v>0</v>
      </c>
      <c r="Q104" s="36">
        <f>Q105</f>
        <v>0</v>
      </c>
    </row>
    <row r="105" spans="1:19" s="66" customFormat="1" ht="24.75" customHeight="1" x14ac:dyDescent="0.25">
      <c r="A105" s="38" t="s">
        <v>4</v>
      </c>
      <c r="B105" s="20" t="s">
        <v>56</v>
      </c>
      <c r="C105" s="20" t="s">
        <v>56</v>
      </c>
      <c r="D105" s="88" t="s">
        <v>39</v>
      </c>
      <c r="E105" s="20">
        <v>999</v>
      </c>
      <c r="F105" s="20"/>
      <c r="G105" s="37" t="s">
        <v>91</v>
      </c>
      <c r="H105" s="20" t="s">
        <v>6</v>
      </c>
      <c r="I105" s="21">
        <v>10</v>
      </c>
      <c r="J105" s="22">
        <v>12888000000</v>
      </c>
      <c r="K105" s="22">
        <v>12888000000</v>
      </c>
      <c r="L105" s="22">
        <v>0</v>
      </c>
      <c r="M105" s="22">
        <f>J105-L105-K105</f>
        <v>0</v>
      </c>
      <c r="N105" s="22">
        <v>0</v>
      </c>
      <c r="O105" s="40">
        <f t="shared" si="14"/>
        <v>0</v>
      </c>
      <c r="P105" s="22">
        <v>0</v>
      </c>
      <c r="Q105" s="23">
        <v>0</v>
      </c>
    </row>
    <row r="106" spans="1:19" s="66" customFormat="1" ht="24.75" customHeight="1" x14ac:dyDescent="0.25">
      <c r="A106" s="24" t="s">
        <v>4</v>
      </c>
      <c r="B106" s="25" t="s">
        <v>56</v>
      </c>
      <c r="C106" s="25" t="s">
        <v>79</v>
      </c>
      <c r="D106" s="25"/>
      <c r="E106" s="25"/>
      <c r="F106" s="25"/>
      <c r="G106" s="26" t="s">
        <v>98</v>
      </c>
      <c r="H106" s="25" t="s">
        <v>6</v>
      </c>
      <c r="I106" s="27">
        <v>10</v>
      </c>
      <c r="J106" s="28">
        <f>J108</f>
        <v>1126900000</v>
      </c>
      <c r="K106" s="28">
        <f>K108</f>
        <v>0</v>
      </c>
      <c r="L106" s="28">
        <f>L108</f>
        <v>722606345</v>
      </c>
      <c r="M106" s="39">
        <f>M108</f>
        <v>404293655</v>
      </c>
      <c r="N106" s="28">
        <f>N108</f>
        <v>722606345</v>
      </c>
      <c r="O106" s="70">
        <f t="shared" si="14"/>
        <v>0.6412337785074097</v>
      </c>
      <c r="P106" s="28">
        <f>P108</f>
        <v>679742452</v>
      </c>
      <c r="Q106" s="36">
        <f>Q108</f>
        <v>679456154</v>
      </c>
    </row>
    <row r="107" spans="1:19" s="66" customFormat="1" ht="24.75" customHeight="1" x14ac:dyDescent="0.25">
      <c r="A107" s="24" t="s">
        <v>4</v>
      </c>
      <c r="B107" s="25" t="s">
        <v>56</v>
      </c>
      <c r="C107" s="25" t="s">
        <v>79</v>
      </c>
      <c r="D107" s="25" t="s">
        <v>55</v>
      </c>
      <c r="E107" s="25"/>
      <c r="F107" s="25"/>
      <c r="G107" s="26" t="s">
        <v>140</v>
      </c>
      <c r="H107" s="25" t="s">
        <v>6</v>
      </c>
      <c r="I107" s="27">
        <v>10</v>
      </c>
      <c r="J107" s="39">
        <f>J108</f>
        <v>1126900000</v>
      </c>
      <c r="K107" s="39"/>
      <c r="L107" s="39">
        <f>L108</f>
        <v>722606345</v>
      </c>
      <c r="M107" s="28">
        <f>M108</f>
        <v>404293655</v>
      </c>
      <c r="N107" s="28">
        <f>N108</f>
        <v>722606345</v>
      </c>
      <c r="O107" s="70">
        <f t="shared" si="14"/>
        <v>0.6412337785074097</v>
      </c>
      <c r="P107" s="28">
        <f>P108</f>
        <v>679742452</v>
      </c>
      <c r="Q107" s="36">
        <f>Q108</f>
        <v>679456154</v>
      </c>
    </row>
    <row r="108" spans="1:19" s="19" customFormat="1" ht="16.5" customHeight="1" x14ac:dyDescent="0.25">
      <c r="A108" s="24" t="s">
        <v>4</v>
      </c>
      <c r="B108" s="25" t="s">
        <v>56</v>
      </c>
      <c r="C108" s="25" t="s">
        <v>79</v>
      </c>
      <c r="D108" s="25" t="s">
        <v>55</v>
      </c>
      <c r="E108" s="25" t="s">
        <v>80</v>
      </c>
      <c r="F108" s="25"/>
      <c r="G108" s="26" t="s">
        <v>92</v>
      </c>
      <c r="H108" s="25" t="s">
        <v>6</v>
      </c>
      <c r="I108" s="27">
        <v>10</v>
      </c>
      <c r="J108" s="39">
        <f>J109+J110</f>
        <v>1126900000</v>
      </c>
      <c r="K108" s="39">
        <f>K109+K110</f>
        <v>0</v>
      </c>
      <c r="L108" s="39">
        <f>L109+L110</f>
        <v>722606345</v>
      </c>
      <c r="M108" s="28">
        <f>M109+M110</f>
        <v>404293655</v>
      </c>
      <c r="N108" s="39">
        <f t="shared" ref="N108:Q108" si="17">N109+N110</f>
        <v>722606345</v>
      </c>
      <c r="O108" s="41">
        <f t="shared" si="14"/>
        <v>0.6412337785074097</v>
      </c>
      <c r="P108" s="28">
        <f t="shared" si="17"/>
        <v>679742452</v>
      </c>
      <c r="Q108" s="36">
        <f t="shared" si="17"/>
        <v>679456154</v>
      </c>
    </row>
    <row r="109" spans="1:19" s="19" customFormat="1" ht="16.5" customHeight="1" x14ac:dyDescent="0.25">
      <c r="A109" s="38" t="s">
        <v>4</v>
      </c>
      <c r="B109" s="20" t="s">
        <v>56</v>
      </c>
      <c r="C109" s="20" t="s">
        <v>79</v>
      </c>
      <c r="D109" s="20" t="s">
        <v>55</v>
      </c>
      <c r="E109" s="20" t="s">
        <v>80</v>
      </c>
      <c r="F109" s="20" t="s">
        <v>40</v>
      </c>
      <c r="G109" s="37" t="s">
        <v>83</v>
      </c>
      <c r="H109" s="20" t="s">
        <v>6</v>
      </c>
      <c r="I109" s="20" t="s">
        <v>7</v>
      </c>
      <c r="J109" s="44">
        <v>763400606</v>
      </c>
      <c r="K109" s="22">
        <v>0</v>
      </c>
      <c r="L109" s="44">
        <v>443467775</v>
      </c>
      <c r="M109" s="22">
        <f>+J109-L109-K109</f>
        <v>319932831</v>
      </c>
      <c r="N109" s="44">
        <v>443467775</v>
      </c>
      <c r="O109" s="40">
        <f t="shared" si="14"/>
        <v>0.58091095489646494</v>
      </c>
      <c r="P109" s="44">
        <v>409125759</v>
      </c>
      <c r="Q109" s="72">
        <v>408839461</v>
      </c>
    </row>
    <row r="110" spans="1:19" s="66" customFormat="1" ht="16.5" customHeight="1" x14ac:dyDescent="0.25">
      <c r="A110" s="38" t="s">
        <v>4</v>
      </c>
      <c r="B110" s="20" t="s">
        <v>56</v>
      </c>
      <c r="C110" s="20" t="s">
        <v>79</v>
      </c>
      <c r="D110" s="20" t="s">
        <v>55</v>
      </c>
      <c r="E110" s="20" t="s">
        <v>80</v>
      </c>
      <c r="F110" s="20" t="s">
        <v>42</v>
      </c>
      <c r="G110" s="37" t="s">
        <v>84</v>
      </c>
      <c r="H110" s="20" t="s">
        <v>6</v>
      </c>
      <c r="I110" s="20" t="s">
        <v>7</v>
      </c>
      <c r="J110" s="44">
        <v>363499394</v>
      </c>
      <c r="K110" s="22">
        <v>0</v>
      </c>
      <c r="L110" s="44">
        <v>279138570</v>
      </c>
      <c r="M110" s="22">
        <f>+J110-L110-K110</f>
        <v>84360824</v>
      </c>
      <c r="N110" s="44">
        <v>279138570</v>
      </c>
      <c r="O110" s="40">
        <f t="shared" si="14"/>
        <v>0.7679203173582182</v>
      </c>
      <c r="P110" s="44">
        <v>270616693</v>
      </c>
      <c r="Q110" s="72">
        <v>270616693</v>
      </c>
    </row>
    <row r="111" spans="1:19" s="19" customFormat="1" ht="16.5" customHeight="1" x14ac:dyDescent="0.25">
      <c r="A111" s="24" t="s">
        <v>4</v>
      </c>
      <c r="B111" s="25" t="s">
        <v>56</v>
      </c>
      <c r="C111" s="25" t="s">
        <v>7</v>
      </c>
      <c r="D111" s="25"/>
      <c r="E111" s="25"/>
      <c r="F111" s="25"/>
      <c r="G111" s="26" t="s">
        <v>97</v>
      </c>
      <c r="H111" s="25" t="s">
        <v>6</v>
      </c>
      <c r="I111" s="25">
        <v>10</v>
      </c>
      <c r="J111" s="39">
        <f>J113+J115</f>
        <v>280600000</v>
      </c>
      <c r="K111" s="28">
        <f>K113</f>
        <v>0</v>
      </c>
      <c r="L111" s="39">
        <f>L113</f>
        <v>27405208</v>
      </c>
      <c r="M111" s="28">
        <f>M112</f>
        <v>253194792</v>
      </c>
      <c r="N111" s="39">
        <f>N113</f>
        <v>27347720</v>
      </c>
      <c r="O111" s="41">
        <f t="shared" ref="O111" si="18">O113</f>
        <v>9.7461582323592297E-2</v>
      </c>
      <c r="P111" s="39">
        <f>P113</f>
        <v>27347720</v>
      </c>
      <c r="Q111" s="51">
        <f>Q113</f>
        <v>27347720</v>
      </c>
    </row>
    <row r="112" spans="1:19" s="19" customFormat="1" ht="16.5" customHeight="1" x14ac:dyDescent="0.25">
      <c r="A112" s="24" t="s">
        <v>4</v>
      </c>
      <c r="B112" s="25" t="s">
        <v>56</v>
      </c>
      <c r="C112" s="25" t="s">
        <v>7</v>
      </c>
      <c r="D112" s="25" t="s">
        <v>39</v>
      </c>
      <c r="E112" s="25"/>
      <c r="F112" s="25"/>
      <c r="G112" s="26" t="s">
        <v>141</v>
      </c>
      <c r="H112" s="25" t="s">
        <v>6</v>
      </c>
      <c r="I112" s="25">
        <v>10</v>
      </c>
      <c r="J112" s="39">
        <f>J113+J115</f>
        <v>280600000</v>
      </c>
      <c r="K112" s="28">
        <f t="shared" ref="K112:L112" si="19">K113+K115</f>
        <v>0</v>
      </c>
      <c r="L112" s="39">
        <f t="shared" si="19"/>
        <v>27405208</v>
      </c>
      <c r="M112" s="28">
        <f>M113+M115</f>
        <v>253194792</v>
      </c>
      <c r="N112" s="39">
        <f>N113+N115</f>
        <v>27347720</v>
      </c>
      <c r="O112" s="41">
        <f t="shared" ref="O112:O118" si="20">IF(N112&gt;1,N112/(J112-K112),0)</f>
        <v>9.7461582323592297E-2</v>
      </c>
      <c r="P112" s="39">
        <f t="shared" ref="P112:Q112" si="21">P113+P115</f>
        <v>27347720</v>
      </c>
      <c r="Q112" s="51">
        <f t="shared" si="21"/>
        <v>27347720</v>
      </c>
    </row>
    <row r="113" spans="1:17" s="19" customFormat="1" ht="16.5" customHeight="1" x14ac:dyDescent="0.25">
      <c r="A113" s="24" t="s">
        <v>4</v>
      </c>
      <c r="B113" s="25" t="s">
        <v>56</v>
      </c>
      <c r="C113" s="25" t="s">
        <v>7</v>
      </c>
      <c r="D113" s="25" t="s">
        <v>39</v>
      </c>
      <c r="E113" s="25" t="s">
        <v>40</v>
      </c>
      <c r="F113" s="25"/>
      <c r="G113" s="26" t="s">
        <v>93</v>
      </c>
      <c r="H113" s="25" t="s">
        <v>6</v>
      </c>
      <c r="I113" s="25">
        <v>10</v>
      </c>
      <c r="J113" s="39">
        <f>J114</f>
        <v>280600000</v>
      </c>
      <c r="K113" s="28">
        <f t="shared" ref="K113:N113" si="22">K114</f>
        <v>0</v>
      </c>
      <c r="L113" s="39">
        <f t="shared" si="22"/>
        <v>27405208</v>
      </c>
      <c r="M113" s="28">
        <f t="shared" si="22"/>
        <v>253194792</v>
      </c>
      <c r="N113" s="39">
        <f t="shared" si="22"/>
        <v>27347720</v>
      </c>
      <c r="O113" s="41">
        <f t="shared" si="20"/>
        <v>9.7461582323592297E-2</v>
      </c>
      <c r="P113" s="39">
        <f t="shared" ref="P113:Q113" si="23">P114</f>
        <v>27347720</v>
      </c>
      <c r="Q113" s="51">
        <f t="shared" si="23"/>
        <v>27347720</v>
      </c>
    </row>
    <row r="114" spans="1:17" s="19" customFormat="1" ht="16.5" customHeight="1" x14ac:dyDescent="0.25">
      <c r="A114" s="24"/>
      <c r="B114" s="25"/>
      <c r="C114" s="20" t="s">
        <v>7</v>
      </c>
      <c r="D114" s="20" t="s">
        <v>39</v>
      </c>
      <c r="E114" s="20" t="s">
        <v>40</v>
      </c>
      <c r="F114" s="20"/>
      <c r="G114" s="37" t="s">
        <v>93</v>
      </c>
      <c r="H114" s="20" t="s">
        <v>6</v>
      </c>
      <c r="I114" s="20">
        <v>10</v>
      </c>
      <c r="J114" s="44">
        <v>280600000</v>
      </c>
      <c r="K114" s="22">
        <v>0</v>
      </c>
      <c r="L114" s="44">
        <v>27405208</v>
      </c>
      <c r="M114" s="22">
        <f>+J114-L114-K114</f>
        <v>253194792</v>
      </c>
      <c r="N114" s="44">
        <v>27347720</v>
      </c>
      <c r="O114" s="40">
        <f t="shared" si="20"/>
        <v>9.7461582323592297E-2</v>
      </c>
      <c r="P114" s="44">
        <v>27347720</v>
      </c>
      <c r="Q114" s="72">
        <v>27347720</v>
      </c>
    </row>
    <row r="115" spans="1:17" s="66" customFormat="1" ht="16.5" customHeight="1" x14ac:dyDescent="0.25">
      <c r="A115" s="24" t="s">
        <v>4</v>
      </c>
      <c r="B115" s="25" t="s">
        <v>56</v>
      </c>
      <c r="C115" s="25" t="s">
        <v>7</v>
      </c>
      <c r="D115" s="25" t="s">
        <v>39</v>
      </c>
      <c r="E115" s="25" t="s">
        <v>42</v>
      </c>
      <c r="F115" s="25"/>
      <c r="G115" s="26" t="s">
        <v>36</v>
      </c>
      <c r="H115" s="25" t="s">
        <v>6</v>
      </c>
      <c r="I115" s="25">
        <v>10</v>
      </c>
      <c r="J115" s="39">
        <f>J116</f>
        <v>0</v>
      </c>
      <c r="K115" s="28">
        <f>K116</f>
        <v>0</v>
      </c>
      <c r="L115" s="39">
        <f t="shared" ref="L115:N115" si="24">L116</f>
        <v>0</v>
      </c>
      <c r="M115" s="28">
        <f>M116</f>
        <v>0</v>
      </c>
      <c r="N115" s="28">
        <f t="shared" si="24"/>
        <v>0</v>
      </c>
      <c r="O115" s="41">
        <f t="shared" si="20"/>
        <v>0</v>
      </c>
      <c r="P115" s="39">
        <f t="shared" ref="P115:Q115" si="25">P116</f>
        <v>0</v>
      </c>
      <c r="Q115" s="51">
        <f t="shared" si="25"/>
        <v>0</v>
      </c>
    </row>
    <row r="116" spans="1:17" s="76" customFormat="1" ht="16.5" customHeight="1" x14ac:dyDescent="0.25">
      <c r="A116" s="38" t="s">
        <v>4</v>
      </c>
      <c r="B116" s="20" t="s">
        <v>56</v>
      </c>
      <c r="C116" s="20" t="s">
        <v>7</v>
      </c>
      <c r="D116" s="20" t="s">
        <v>39</v>
      </c>
      <c r="E116" s="20" t="s">
        <v>42</v>
      </c>
      <c r="F116" s="20"/>
      <c r="G116" s="37" t="s">
        <v>36</v>
      </c>
      <c r="H116" s="20" t="s">
        <v>6</v>
      </c>
      <c r="I116" s="20">
        <v>10</v>
      </c>
      <c r="J116" s="44">
        <v>0</v>
      </c>
      <c r="K116" s="22">
        <v>0</v>
      </c>
      <c r="L116" s="44">
        <v>0</v>
      </c>
      <c r="M116" s="22">
        <f>+J116-L116-K116</f>
        <v>0</v>
      </c>
      <c r="N116" s="44">
        <v>0</v>
      </c>
      <c r="O116" s="40">
        <f t="shared" si="20"/>
        <v>0</v>
      </c>
      <c r="P116" s="44">
        <v>0</v>
      </c>
      <c r="Q116" s="72">
        <v>0</v>
      </c>
    </row>
    <row r="117" spans="1:17" s="76" customFormat="1" ht="16.5" customHeight="1" x14ac:dyDescent="0.25">
      <c r="A117" s="14" t="s">
        <v>4</v>
      </c>
      <c r="B117" s="4" t="s">
        <v>56</v>
      </c>
      <c r="C117" s="4"/>
      <c r="D117" s="4"/>
      <c r="E117" s="4"/>
      <c r="F117" s="4"/>
      <c r="G117" s="3" t="s">
        <v>18</v>
      </c>
      <c r="H117" s="4" t="s">
        <v>6</v>
      </c>
      <c r="I117" s="5" t="s">
        <v>7</v>
      </c>
      <c r="J117" s="6">
        <f>J111+J106+J103</f>
        <v>14295500000</v>
      </c>
      <c r="K117" s="6">
        <f>K104</f>
        <v>12888000000</v>
      </c>
      <c r="L117" s="6">
        <f>L111+L106+L103</f>
        <v>750011553</v>
      </c>
      <c r="M117" s="6">
        <f>M111+M106+M103</f>
        <v>657488447</v>
      </c>
      <c r="N117" s="6">
        <f>N111+N106+N103</f>
        <v>749954065</v>
      </c>
      <c r="O117" s="42">
        <f t="shared" si="20"/>
        <v>0.5328270444049733</v>
      </c>
      <c r="P117" s="6">
        <f>P111+P106+P103</f>
        <v>707090172</v>
      </c>
      <c r="Q117" s="15">
        <f>Q111+Q106+Q103</f>
        <v>706803874</v>
      </c>
    </row>
    <row r="118" spans="1:17" s="19" customFormat="1" ht="16.5" customHeight="1" thickBot="1" x14ac:dyDescent="0.3">
      <c r="A118" s="111" t="s">
        <v>29</v>
      </c>
      <c r="B118" s="112"/>
      <c r="C118" s="112"/>
      <c r="D118" s="112"/>
      <c r="E118" s="112"/>
      <c r="F118" s="112"/>
      <c r="G118" s="112"/>
      <c r="H118" s="112"/>
      <c r="I118" s="113"/>
      <c r="J118" s="7">
        <f>J117</f>
        <v>14295500000</v>
      </c>
      <c r="K118" s="7">
        <f t="shared" ref="K118:N118" si="26">K117</f>
        <v>12888000000</v>
      </c>
      <c r="L118" s="7">
        <f t="shared" si="26"/>
        <v>750011553</v>
      </c>
      <c r="M118" s="7">
        <f t="shared" si="26"/>
        <v>657488447</v>
      </c>
      <c r="N118" s="7">
        <f t="shared" si="26"/>
        <v>749954065</v>
      </c>
      <c r="O118" s="42">
        <f t="shared" si="20"/>
        <v>0.5328270444049733</v>
      </c>
      <c r="P118" s="7">
        <f t="shared" ref="P118:Q118" si="27">P117</f>
        <v>707090172</v>
      </c>
      <c r="Q118" s="16">
        <f t="shared" si="27"/>
        <v>706803874</v>
      </c>
    </row>
    <row r="119" spans="1:17" s="66" customFormat="1" ht="16.5" customHeight="1" thickBot="1" x14ac:dyDescent="0.3">
      <c r="A119" s="105" t="s">
        <v>137</v>
      </c>
      <c r="B119" s="106"/>
      <c r="C119" s="106"/>
      <c r="D119" s="106"/>
      <c r="E119" s="106"/>
      <c r="F119" s="106"/>
      <c r="G119" s="106"/>
      <c r="H119" s="106"/>
      <c r="I119" s="106"/>
      <c r="J119" s="106"/>
      <c r="K119" s="106"/>
      <c r="L119" s="106"/>
      <c r="M119" s="106"/>
      <c r="N119" s="106"/>
      <c r="O119" s="106"/>
      <c r="P119" s="106"/>
      <c r="Q119" s="107"/>
    </row>
    <row r="120" spans="1:17" s="66" customFormat="1" ht="16.5" customHeight="1" x14ac:dyDescent="0.25">
      <c r="A120" s="24" t="s">
        <v>4</v>
      </c>
      <c r="B120" s="25" t="s">
        <v>81</v>
      </c>
      <c r="C120" s="25"/>
      <c r="D120" s="25"/>
      <c r="E120" s="25"/>
      <c r="F120" s="25"/>
      <c r="G120" s="26" t="s">
        <v>96</v>
      </c>
      <c r="H120" s="25" t="s">
        <v>6</v>
      </c>
      <c r="I120" s="25" t="s">
        <v>7</v>
      </c>
      <c r="J120" s="39">
        <f>J122+J125</f>
        <v>548364977</v>
      </c>
      <c r="K120" s="39">
        <f>K122+K127</f>
        <v>0</v>
      </c>
      <c r="L120" s="39">
        <f>L122+L125</f>
        <v>548364977</v>
      </c>
      <c r="M120" s="28">
        <f t="shared" ref="L120:N120" si="28">M122</f>
        <v>0</v>
      </c>
      <c r="N120" s="39">
        <f>N122+N125</f>
        <v>360164470</v>
      </c>
      <c r="O120" s="41">
        <f>IF(N120&gt;1,N120/(J120-K120),0)</f>
        <v>0.65679699671994185</v>
      </c>
      <c r="P120" s="39">
        <f>P122+P125</f>
        <v>360164470</v>
      </c>
      <c r="Q120" s="51">
        <f>Q122+Q125</f>
        <v>360164470</v>
      </c>
    </row>
    <row r="121" spans="1:17" s="66" customFormat="1" ht="16.5" customHeight="1" x14ac:dyDescent="0.25">
      <c r="A121" s="24" t="s">
        <v>4</v>
      </c>
      <c r="B121" s="25" t="s">
        <v>81</v>
      </c>
      <c r="C121" s="25"/>
      <c r="D121" s="25"/>
      <c r="E121" s="25"/>
      <c r="F121" s="25"/>
      <c r="G121" s="26" t="s">
        <v>96</v>
      </c>
      <c r="H121" s="25" t="s">
        <v>6</v>
      </c>
      <c r="I121" s="25">
        <v>11</v>
      </c>
      <c r="J121" s="39">
        <f>J126</f>
        <v>415400000</v>
      </c>
      <c r="K121" s="39">
        <f t="shared" ref="K121:N121" si="29">K126</f>
        <v>0</v>
      </c>
      <c r="L121" s="39">
        <f>L126</f>
        <v>415400000</v>
      </c>
      <c r="M121" s="28">
        <f t="shared" si="29"/>
        <v>0</v>
      </c>
      <c r="N121" s="39">
        <f t="shared" si="29"/>
        <v>415400000</v>
      </c>
      <c r="O121" s="41">
        <f>IF(N121&gt;1,N121/(J121-K121),0)</f>
        <v>1</v>
      </c>
      <c r="P121" s="39">
        <f t="shared" ref="P121:Q121" si="30">P126</f>
        <v>415400000</v>
      </c>
      <c r="Q121" s="51">
        <f t="shared" si="30"/>
        <v>415400000</v>
      </c>
    </row>
    <row r="122" spans="1:17" s="19" customFormat="1" ht="16.5" customHeight="1" x14ac:dyDescent="0.25">
      <c r="A122" s="24" t="s">
        <v>4</v>
      </c>
      <c r="B122" s="25" t="s">
        <v>81</v>
      </c>
      <c r="C122" s="25" t="s">
        <v>39</v>
      </c>
      <c r="D122" s="25"/>
      <c r="E122" s="25"/>
      <c r="F122" s="25"/>
      <c r="G122" s="26" t="s">
        <v>94</v>
      </c>
      <c r="H122" s="25" t="s">
        <v>6</v>
      </c>
      <c r="I122" s="25" t="s">
        <v>7</v>
      </c>
      <c r="J122" s="39">
        <f>J123+J124</f>
        <v>360164470</v>
      </c>
      <c r="K122" s="39">
        <f>K123+K124</f>
        <v>0</v>
      </c>
      <c r="L122" s="39">
        <f>L123+L124</f>
        <v>360164470</v>
      </c>
      <c r="M122" s="28">
        <f>J122-L122-K122</f>
        <v>0</v>
      </c>
      <c r="N122" s="39">
        <f>N123+N124</f>
        <v>360164470</v>
      </c>
      <c r="O122" s="41">
        <f>IF(N122&gt;1,N122/(J122-K122),0)</f>
        <v>1</v>
      </c>
      <c r="P122" s="39">
        <f>P123+P124</f>
        <v>360164470</v>
      </c>
      <c r="Q122" s="51">
        <f>Q123+Q124</f>
        <v>360164470</v>
      </c>
    </row>
    <row r="123" spans="1:17" s="19" customFormat="1" ht="16.5" customHeight="1" x14ac:dyDescent="0.25">
      <c r="A123" s="24" t="s">
        <v>4</v>
      </c>
      <c r="B123" s="20" t="s">
        <v>81</v>
      </c>
      <c r="C123" s="20" t="s">
        <v>39</v>
      </c>
      <c r="D123" s="20" t="s">
        <v>55</v>
      </c>
      <c r="E123" s="20" t="s">
        <v>40</v>
      </c>
      <c r="F123" s="20"/>
      <c r="G123" s="37" t="s">
        <v>85</v>
      </c>
      <c r="H123" s="20" t="s">
        <v>6</v>
      </c>
      <c r="I123" s="20" t="s">
        <v>7</v>
      </c>
      <c r="J123" s="44">
        <v>351530101</v>
      </c>
      <c r="K123" s="28">
        <v>0</v>
      </c>
      <c r="L123" s="44">
        <v>351530101</v>
      </c>
      <c r="M123" s="22">
        <f t="shared" ref="M123:M130" si="31">+J123-L123-K123</f>
        <v>0</v>
      </c>
      <c r="N123" s="44">
        <v>351530101</v>
      </c>
      <c r="O123" s="40">
        <f>IF(N123&gt;1,N123/(J123-K123),0)</f>
        <v>1</v>
      </c>
      <c r="P123" s="44">
        <v>351530101</v>
      </c>
      <c r="Q123" s="72">
        <v>351530101</v>
      </c>
    </row>
    <row r="124" spans="1:17" s="66" customFormat="1" ht="16.5" customHeight="1" x14ac:dyDescent="0.25">
      <c r="A124" s="24" t="s">
        <v>4</v>
      </c>
      <c r="B124" s="20" t="s">
        <v>81</v>
      </c>
      <c r="C124" s="20" t="s">
        <v>39</v>
      </c>
      <c r="D124" s="20" t="s">
        <v>55</v>
      </c>
      <c r="E124" s="20" t="s">
        <v>48</v>
      </c>
      <c r="F124" s="20"/>
      <c r="G124" s="37" t="s">
        <v>86</v>
      </c>
      <c r="H124" s="20" t="s">
        <v>6</v>
      </c>
      <c r="I124" s="20" t="s">
        <v>7</v>
      </c>
      <c r="J124" s="44">
        <v>8634369</v>
      </c>
      <c r="K124" s="28">
        <v>0</v>
      </c>
      <c r="L124" s="44">
        <v>8634369</v>
      </c>
      <c r="M124" s="22">
        <f t="shared" si="31"/>
        <v>0</v>
      </c>
      <c r="N124" s="44">
        <v>8634369</v>
      </c>
      <c r="O124" s="40">
        <f>IF(N124&gt;1,N124/(J124-K124),0)</f>
        <v>1</v>
      </c>
      <c r="P124" s="44">
        <v>8634369</v>
      </c>
      <c r="Q124" s="72">
        <v>8634369</v>
      </c>
    </row>
    <row r="125" spans="1:17" s="66" customFormat="1" ht="16.5" customHeight="1" x14ac:dyDescent="0.25">
      <c r="A125" s="24" t="s">
        <v>4</v>
      </c>
      <c r="B125" s="25" t="s">
        <v>81</v>
      </c>
      <c r="C125" s="25" t="s">
        <v>79</v>
      </c>
      <c r="D125" s="25"/>
      <c r="E125" s="25"/>
      <c r="F125" s="25"/>
      <c r="G125" s="26" t="s">
        <v>186</v>
      </c>
      <c r="H125" s="25" t="s">
        <v>6</v>
      </c>
      <c r="I125" s="25">
        <v>10</v>
      </c>
      <c r="J125" s="39">
        <f>J127</f>
        <v>188200507</v>
      </c>
      <c r="K125" s="28">
        <f>K126</f>
        <v>0</v>
      </c>
      <c r="L125" s="39">
        <v>188200507</v>
      </c>
      <c r="M125" s="28">
        <f t="shared" ref="M125" si="32">+J125-L125-K125</f>
        <v>0</v>
      </c>
      <c r="N125" s="39">
        <f>N127</f>
        <v>0</v>
      </c>
      <c r="O125" s="41">
        <f>IF(N125&gt;1,N125/(J125-K125),0)</f>
        <v>0</v>
      </c>
      <c r="P125" s="39">
        <f>P127</f>
        <v>0</v>
      </c>
      <c r="Q125" s="51">
        <f>Q127</f>
        <v>0</v>
      </c>
    </row>
    <row r="126" spans="1:17" s="66" customFormat="1" ht="16.5" customHeight="1" x14ac:dyDescent="0.25">
      <c r="A126" s="121" t="s">
        <v>4</v>
      </c>
      <c r="B126" s="122" t="s">
        <v>81</v>
      </c>
      <c r="C126" s="122" t="s">
        <v>79</v>
      </c>
      <c r="D126" s="122"/>
      <c r="E126" s="122"/>
      <c r="F126" s="122"/>
      <c r="G126" s="123" t="s">
        <v>186</v>
      </c>
      <c r="H126" s="122" t="s">
        <v>6</v>
      </c>
      <c r="I126" s="122">
        <v>11</v>
      </c>
      <c r="J126" s="39">
        <f>J128</f>
        <v>415400000</v>
      </c>
      <c r="K126" s="39">
        <f>K127</f>
        <v>0</v>
      </c>
      <c r="L126" s="39">
        <f>L128</f>
        <v>415400000</v>
      </c>
      <c r="M126" s="39">
        <f t="shared" si="31"/>
        <v>0</v>
      </c>
      <c r="N126" s="39">
        <f>N128</f>
        <v>415400000</v>
      </c>
      <c r="O126" s="84">
        <f>IF(N126&gt;1,N126/(J126-K126),0)</f>
        <v>1</v>
      </c>
      <c r="P126" s="39">
        <f>P128</f>
        <v>415400000</v>
      </c>
      <c r="Q126" s="51">
        <f>Q128</f>
        <v>415400000</v>
      </c>
    </row>
    <row r="127" spans="1:17" s="19" customFormat="1" ht="16.5" customHeight="1" x14ac:dyDescent="0.25">
      <c r="A127" s="24" t="s">
        <v>4</v>
      </c>
      <c r="B127" s="25" t="s">
        <v>81</v>
      </c>
      <c r="C127" s="25" t="s">
        <v>79</v>
      </c>
      <c r="D127" s="25"/>
      <c r="E127" s="25"/>
      <c r="F127" s="25"/>
      <c r="G127" s="26" t="s">
        <v>95</v>
      </c>
      <c r="H127" s="25" t="s">
        <v>6</v>
      </c>
      <c r="I127" s="25">
        <v>10</v>
      </c>
      <c r="J127" s="39">
        <f>J129</f>
        <v>188200507</v>
      </c>
      <c r="K127" s="28">
        <f>K130</f>
        <v>0</v>
      </c>
      <c r="L127" s="39">
        <f>L129</f>
        <v>188200507</v>
      </c>
      <c r="M127" s="28">
        <f t="shared" si="31"/>
        <v>0</v>
      </c>
      <c r="N127" s="39">
        <f>N129</f>
        <v>0</v>
      </c>
      <c r="O127" s="40">
        <f>IF(N127&gt;1,N127/(J127-K127),0)</f>
        <v>0</v>
      </c>
      <c r="P127" s="39">
        <v>0</v>
      </c>
      <c r="Q127" s="51">
        <f>Q129</f>
        <v>0</v>
      </c>
    </row>
    <row r="128" spans="1:17" s="19" customFormat="1" ht="16.5" customHeight="1" x14ac:dyDescent="0.25">
      <c r="A128" s="24" t="s">
        <v>4</v>
      </c>
      <c r="B128" s="25" t="s">
        <v>81</v>
      </c>
      <c r="C128" s="25" t="s">
        <v>79</v>
      </c>
      <c r="D128" s="25"/>
      <c r="E128" s="25"/>
      <c r="F128" s="25"/>
      <c r="G128" s="26" t="s">
        <v>95</v>
      </c>
      <c r="H128" s="25" t="s">
        <v>6</v>
      </c>
      <c r="I128" s="25">
        <v>11</v>
      </c>
      <c r="J128" s="39">
        <f>J130</f>
        <v>415400000</v>
      </c>
      <c r="K128" s="28">
        <f>K131</f>
        <v>0</v>
      </c>
      <c r="L128" s="39">
        <f>L130</f>
        <v>415400000</v>
      </c>
      <c r="M128" s="28">
        <f t="shared" si="31"/>
        <v>0</v>
      </c>
      <c r="N128" s="39">
        <f>N130</f>
        <v>415400000</v>
      </c>
      <c r="O128" s="40">
        <f>IF(N128&gt;1,N128/(J128-K128),0)</f>
        <v>1</v>
      </c>
      <c r="P128" s="39">
        <f>P130</f>
        <v>415400000</v>
      </c>
      <c r="Q128" s="51">
        <f>Q130</f>
        <v>415400000</v>
      </c>
    </row>
    <row r="129" spans="1:18" s="19" customFormat="1" ht="16.5" customHeight="1" x14ac:dyDescent="0.25">
      <c r="A129" s="38" t="s">
        <v>4</v>
      </c>
      <c r="B129" s="20" t="s">
        <v>81</v>
      </c>
      <c r="C129" s="20" t="s">
        <v>79</v>
      </c>
      <c r="D129" s="20" t="s">
        <v>39</v>
      </c>
      <c r="E129" s="20"/>
      <c r="F129" s="20"/>
      <c r="G129" s="37" t="s">
        <v>95</v>
      </c>
      <c r="H129" s="20" t="s">
        <v>6</v>
      </c>
      <c r="I129" s="20">
        <v>10</v>
      </c>
      <c r="J129" s="44">
        <v>188200507</v>
      </c>
      <c r="K129" s="22">
        <v>0</v>
      </c>
      <c r="L129" s="44">
        <v>188200507</v>
      </c>
      <c r="M129" s="22">
        <f t="shared" si="31"/>
        <v>0</v>
      </c>
      <c r="N129" s="44">
        <v>0</v>
      </c>
      <c r="O129" s="40">
        <f>IF(N129&gt;1,N129/(J129-K129),0)</f>
        <v>0</v>
      </c>
      <c r="P129" s="44">
        <v>0</v>
      </c>
      <c r="Q129" s="72">
        <v>0</v>
      </c>
    </row>
    <row r="130" spans="1:18" ht="18" customHeight="1" x14ac:dyDescent="0.25">
      <c r="A130" s="38" t="s">
        <v>4</v>
      </c>
      <c r="B130" s="20" t="s">
        <v>81</v>
      </c>
      <c r="C130" s="20" t="s">
        <v>79</v>
      </c>
      <c r="D130" s="20" t="s">
        <v>39</v>
      </c>
      <c r="E130" s="20"/>
      <c r="F130" s="20"/>
      <c r="G130" s="37" t="s">
        <v>95</v>
      </c>
      <c r="H130" s="20" t="s">
        <v>6</v>
      </c>
      <c r="I130" s="20">
        <v>11</v>
      </c>
      <c r="J130" s="44">
        <v>415400000</v>
      </c>
      <c r="K130" s="22">
        <v>0</v>
      </c>
      <c r="L130" s="44">
        <v>415400000</v>
      </c>
      <c r="M130" s="28">
        <f t="shared" si="31"/>
        <v>0</v>
      </c>
      <c r="N130" s="44">
        <v>415400000</v>
      </c>
      <c r="O130" s="40">
        <f>IF(N130&gt;1,N130/(J130-K130),0)</f>
        <v>1</v>
      </c>
      <c r="P130" s="44">
        <v>415400000</v>
      </c>
      <c r="Q130" s="72">
        <v>415400000</v>
      </c>
    </row>
    <row r="131" spans="1:18" ht="21.75" customHeight="1" x14ac:dyDescent="0.25">
      <c r="A131" s="14" t="s">
        <v>4</v>
      </c>
      <c r="B131" s="4" t="s">
        <v>81</v>
      </c>
      <c r="C131" s="4"/>
      <c r="D131" s="4"/>
      <c r="E131" s="4"/>
      <c r="F131" s="4"/>
      <c r="G131" s="3" t="s">
        <v>136</v>
      </c>
      <c r="H131" s="4" t="s">
        <v>6</v>
      </c>
      <c r="I131" s="5" t="s">
        <v>7</v>
      </c>
      <c r="J131" s="6">
        <f>J120</f>
        <v>548364977</v>
      </c>
      <c r="K131" s="6">
        <f>K122</f>
        <v>0</v>
      </c>
      <c r="L131" s="6">
        <f>L120</f>
        <v>548364977</v>
      </c>
      <c r="M131" s="6">
        <f>M122</f>
        <v>0</v>
      </c>
      <c r="N131" s="6">
        <f>N122</f>
        <v>360164470</v>
      </c>
      <c r="O131" s="42">
        <f t="shared" ref="O120:O138" si="33">IF(N131&gt;1,N131/(J131-K131),0)</f>
        <v>0.65679699671994185</v>
      </c>
      <c r="P131" s="6">
        <f>P122</f>
        <v>360164470</v>
      </c>
      <c r="Q131" s="15">
        <f>Q122</f>
        <v>360164470</v>
      </c>
    </row>
    <row r="132" spans="1:18" ht="21.75" customHeight="1" x14ac:dyDescent="0.25">
      <c r="A132" s="14" t="s">
        <v>4</v>
      </c>
      <c r="B132" s="4" t="s">
        <v>81</v>
      </c>
      <c r="C132" s="4"/>
      <c r="D132" s="4"/>
      <c r="E132" s="4"/>
      <c r="F132" s="4"/>
      <c r="G132" s="3" t="s">
        <v>136</v>
      </c>
      <c r="H132" s="4" t="s">
        <v>6</v>
      </c>
      <c r="I132" s="5">
        <v>11</v>
      </c>
      <c r="J132" s="6">
        <f>J121</f>
        <v>415400000</v>
      </c>
      <c r="K132" s="6">
        <f>K127</f>
        <v>0</v>
      </c>
      <c r="L132" s="6">
        <f>L121</f>
        <v>415400000</v>
      </c>
      <c r="M132" s="6">
        <f>M121</f>
        <v>0</v>
      </c>
      <c r="N132" s="6">
        <f>N121</f>
        <v>415400000</v>
      </c>
      <c r="O132" s="42">
        <f t="shared" si="33"/>
        <v>1</v>
      </c>
      <c r="P132" s="6">
        <f>P121</f>
        <v>415400000</v>
      </c>
      <c r="Q132" s="15">
        <f>Q121</f>
        <v>415400000</v>
      </c>
    </row>
    <row r="133" spans="1:18" ht="16.5" customHeight="1" x14ac:dyDescent="0.25">
      <c r="A133" s="111" t="s">
        <v>142</v>
      </c>
      <c r="B133" s="112"/>
      <c r="C133" s="112"/>
      <c r="D133" s="112"/>
      <c r="E133" s="112"/>
      <c r="F133" s="112"/>
      <c r="G133" s="112"/>
      <c r="H133" s="112"/>
      <c r="I133" s="113"/>
      <c r="J133" s="7">
        <f>J131+J132</f>
        <v>963764977</v>
      </c>
      <c r="K133" s="7">
        <f>K131+K132</f>
        <v>0</v>
      </c>
      <c r="L133" s="7">
        <f>L131+L132</f>
        <v>963764977</v>
      </c>
      <c r="M133" s="7">
        <f>M131+M132</f>
        <v>0</v>
      </c>
      <c r="N133" s="7">
        <f>N131+N132</f>
        <v>775564470</v>
      </c>
      <c r="O133" s="42">
        <f t="shared" si="33"/>
        <v>0.80472364996513046</v>
      </c>
      <c r="P133" s="7">
        <f>P131+P132</f>
        <v>775564470</v>
      </c>
      <c r="Q133" s="16">
        <f>Q131+Q132</f>
        <v>775564470</v>
      </c>
    </row>
    <row r="134" spans="1:18" ht="16.5" customHeight="1" x14ac:dyDescent="0.25">
      <c r="A134" s="17" t="s">
        <v>4</v>
      </c>
      <c r="B134" s="9"/>
      <c r="C134" s="9"/>
      <c r="D134" s="9"/>
      <c r="E134" s="9"/>
      <c r="F134" s="9"/>
      <c r="G134" s="10" t="s">
        <v>5</v>
      </c>
      <c r="H134" s="9" t="s">
        <v>6</v>
      </c>
      <c r="I134" s="11">
        <v>10</v>
      </c>
      <c r="J134" s="12">
        <f>+J131+J98+J34+J117</f>
        <v>224833700000</v>
      </c>
      <c r="K134" s="12">
        <f>+K131+K98+K34+K117</f>
        <v>12888000000</v>
      </c>
      <c r="L134" s="12">
        <f>+L131+L98+L34+L117</f>
        <v>181806443665.31</v>
      </c>
      <c r="M134" s="12">
        <f>+M131+M98+M34+M117</f>
        <v>30218689723.689999</v>
      </c>
      <c r="N134" s="12">
        <f>+N131+N98+N34+N117</f>
        <v>177305538957.34</v>
      </c>
      <c r="O134" s="43">
        <f t="shared" si="33"/>
        <v>0.83656115201837078</v>
      </c>
      <c r="P134" s="12">
        <f>+P131+P98+P34+P117</f>
        <v>172957305851.73999</v>
      </c>
      <c r="Q134" s="73">
        <f>+Q131+Q98+Q34+Q117</f>
        <v>172564533006.66</v>
      </c>
    </row>
    <row r="135" spans="1:18" ht="16.5" customHeight="1" x14ac:dyDescent="0.25">
      <c r="A135" s="17" t="s">
        <v>4</v>
      </c>
      <c r="B135" s="9"/>
      <c r="C135" s="9"/>
      <c r="D135" s="9"/>
      <c r="E135" s="9"/>
      <c r="F135" s="9"/>
      <c r="G135" s="10" t="s">
        <v>5</v>
      </c>
      <c r="H135" s="9" t="s">
        <v>6</v>
      </c>
      <c r="I135" s="11">
        <v>11</v>
      </c>
      <c r="J135" s="12">
        <f>J132</f>
        <v>415400000</v>
      </c>
      <c r="K135" s="12">
        <f t="shared" ref="K135:N135" si="34">K132</f>
        <v>0</v>
      </c>
      <c r="L135" s="12">
        <f t="shared" si="34"/>
        <v>415400000</v>
      </c>
      <c r="M135" s="12">
        <f t="shared" si="34"/>
        <v>0</v>
      </c>
      <c r="N135" s="12">
        <f t="shared" si="34"/>
        <v>415400000</v>
      </c>
      <c r="O135" s="43">
        <f t="shared" si="33"/>
        <v>1</v>
      </c>
      <c r="P135" s="12">
        <f t="shared" ref="P135:Q135" si="35">P132</f>
        <v>415400000</v>
      </c>
      <c r="Q135" s="73">
        <f t="shared" si="35"/>
        <v>415400000</v>
      </c>
    </row>
    <row r="136" spans="1:18" s="18" customFormat="1" ht="15" customHeight="1" x14ac:dyDescent="0.2">
      <c r="A136" s="17" t="s">
        <v>4</v>
      </c>
      <c r="B136" s="9"/>
      <c r="C136" s="9"/>
      <c r="D136" s="9"/>
      <c r="E136" s="9"/>
      <c r="F136" s="9"/>
      <c r="G136" s="10" t="s">
        <v>5</v>
      </c>
      <c r="H136" s="9" t="s">
        <v>9</v>
      </c>
      <c r="I136" s="11">
        <v>20</v>
      </c>
      <c r="J136" s="12">
        <f>J99</f>
        <v>672500000</v>
      </c>
      <c r="K136" s="12">
        <f>K99</f>
        <v>0</v>
      </c>
      <c r="L136" s="12">
        <f>L99</f>
        <v>588382356</v>
      </c>
      <c r="M136" s="12">
        <f>M99</f>
        <v>84117644</v>
      </c>
      <c r="N136" s="12">
        <f>N99</f>
        <v>388382356</v>
      </c>
      <c r="O136" s="43">
        <f t="shared" si="33"/>
        <v>0.57752023197026026</v>
      </c>
      <c r="P136" s="12">
        <f>P99</f>
        <v>169484039</v>
      </c>
      <c r="Q136" s="73">
        <f>Q99</f>
        <v>167363989</v>
      </c>
      <c r="R136" s="65"/>
    </row>
    <row r="137" spans="1:18" s="18" customFormat="1" ht="15" customHeight="1" x14ac:dyDescent="0.2">
      <c r="A137" s="17" t="s">
        <v>4</v>
      </c>
      <c r="B137" s="9"/>
      <c r="C137" s="9"/>
      <c r="D137" s="9"/>
      <c r="E137" s="9"/>
      <c r="F137" s="9"/>
      <c r="G137" s="10" t="s">
        <v>5</v>
      </c>
      <c r="H137" s="9" t="s">
        <v>9</v>
      </c>
      <c r="I137" s="11">
        <v>21</v>
      </c>
      <c r="J137" s="12">
        <f>J100</f>
        <v>132100000</v>
      </c>
      <c r="K137" s="12">
        <f>K100</f>
        <v>0</v>
      </c>
      <c r="L137" s="12">
        <f>L100</f>
        <v>132100000</v>
      </c>
      <c r="M137" s="12">
        <f>M100</f>
        <v>0</v>
      </c>
      <c r="N137" s="12">
        <f>N100</f>
        <v>132100000</v>
      </c>
      <c r="O137" s="43">
        <f t="shared" si="33"/>
        <v>1</v>
      </c>
      <c r="P137" s="12">
        <f>P100</f>
        <v>132100000</v>
      </c>
      <c r="Q137" s="73">
        <f>Q100</f>
        <v>132100000</v>
      </c>
      <c r="R137" s="65"/>
    </row>
    <row r="138" spans="1:18" ht="15.75" customHeight="1" thickBot="1" x14ac:dyDescent="0.3">
      <c r="A138" s="117" t="s">
        <v>30</v>
      </c>
      <c r="B138" s="118"/>
      <c r="C138" s="118"/>
      <c r="D138" s="118"/>
      <c r="E138" s="118"/>
      <c r="F138" s="118"/>
      <c r="G138" s="118"/>
      <c r="H138" s="118"/>
      <c r="I138" s="119"/>
      <c r="J138" s="60">
        <f>SUM(J134:J137)</f>
        <v>226053700000</v>
      </c>
      <c r="K138" s="60">
        <f t="shared" ref="K138:M138" si="36">SUM(K134:K137)</f>
        <v>12888000000</v>
      </c>
      <c r="L138" s="60">
        <f>SUM(L134:L137)</f>
        <v>182942326021.31</v>
      </c>
      <c r="M138" s="60">
        <f t="shared" si="36"/>
        <v>30302807367.689999</v>
      </c>
      <c r="N138" s="60">
        <f>SUM(N134:N137)</f>
        <v>178241421313.34</v>
      </c>
      <c r="O138" s="62">
        <f t="shared" si="33"/>
        <v>0.83616370416694619</v>
      </c>
      <c r="P138" s="60">
        <f t="shared" ref="P138:Q138" si="37">SUM(P134:P137)</f>
        <v>173674289890.73999</v>
      </c>
      <c r="Q138" s="74">
        <f t="shared" si="37"/>
        <v>173279396995.66</v>
      </c>
    </row>
    <row r="139" spans="1:18" s="19" customFormat="1" ht="24.75" customHeight="1" thickBot="1" x14ac:dyDescent="0.3">
      <c r="A139" s="105" t="s">
        <v>33</v>
      </c>
      <c r="B139" s="106"/>
      <c r="C139" s="106"/>
      <c r="D139" s="106"/>
      <c r="E139" s="106"/>
      <c r="F139" s="106"/>
      <c r="G139" s="106"/>
      <c r="H139" s="106"/>
      <c r="I139" s="106"/>
      <c r="J139" s="106"/>
      <c r="K139" s="106"/>
      <c r="L139" s="106"/>
      <c r="M139" s="106"/>
      <c r="N139" s="106"/>
      <c r="O139" s="106"/>
      <c r="P139" s="106"/>
      <c r="Q139" s="107"/>
    </row>
    <row r="140" spans="1:18" s="19" customFormat="1" ht="24.75" customHeight="1" x14ac:dyDescent="0.25">
      <c r="A140" s="24" t="s">
        <v>19</v>
      </c>
      <c r="B140" s="25">
        <v>2901</v>
      </c>
      <c r="C140" s="25"/>
      <c r="D140" s="25"/>
      <c r="E140" s="25"/>
      <c r="F140" s="25"/>
      <c r="G140" s="26" t="s">
        <v>133</v>
      </c>
      <c r="H140" s="50" t="s">
        <v>6</v>
      </c>
      <c r="I140" s="27">
        <v>11</v>
      </c>
      <c r="J140" s="39">
        <f>J143+J144+J145+J146+J149+J150+J153</f>
        <v>16391000000</v>
      </c>
      <c r="K140" s="28">
        <f>K143+K144+K145+K146+K149+K150+K153</f>
        <v>0</v>
      </c>
      <c r="L140" s="28">
        <f>L143+L144+L145+L146+L149+L150+L153</f>
        <v>15323715455.639999</v>
      </c>
      <c r="M140" s="28">
        <f>M143+M144+M145+M146+M149+M150+M153</f>
        <v>1067284544.3599997</v>
      </c>
      <c r="N140" s="28">
        <f>N143+N144+N145+N146+N149+N150+N153</f>
        <v>14499192553.039999</v>
      </c>
      <c r="O140" s="41">
        <f t="shared" ref="O140:O170" si="38">IF(N140&gt;1,N140/(J140-K140),0)</f>
        <v>0.88458254853517171</v>
      </c>
      <c r="P140" s="28">
        <f>P143+P144+P145+P146+P149+P150+P153</f>
        <v>4168625482.8299999</v>
      </c>
      <c r="Q140" s="36">
        <f>Q143+Q144+Q145+Q146+Q149+Q150+Q153</f>
        <v>4144819817.8299999</v>
      </c>
    </row>
    <row r="141" spans="1:18" s="19" customFormat="1" ht="24.75" customHeight="1" x14ac:dyDescent="0.25">
      <c r="A141" s="24" t="s">
        <v>19</v>
      </c>
      <c r="B141" s="25">
        <v>2901</v>
      </c>
      <c r="C141" s="25"/>
      <c r="D141" s="25"/>
      <c r="E141" s="25"/>
      <c r="F141" s="25"/>
      <c r="G141" s="26" t="s">
        <v>35</v>
      </c>
      <c r="H141" s="25" t="s">
        <v>9</v>
      </c>
      <c r="I141" s="27">
        <v>20</v>
      </c>
      <c r="J141" s="28">
        <f>J147+J151</f>
        <v>12261000000</v>
      </c>
      <c r="K141" s="28">
        <f>K147+K151</f>
        <v>0</v>
      </c>
      <c r="L141" s="28">
        <f>L147+L151</f>
        <v>10434093792.93</v>
      </c>
      <c r="M141" s="28">
        <f>M147+M151</f>
        <v>1826906207.0699997</v>
      </c>
      <c r="N141" s="28">
        <f>N147+N151</f>
        <v>4815141226.9300003</v>
      </c>
      <c r="O141" s="41">
        <f t="shared" si="38"/>
        <v>0.3927201065924476</v>
      </c>
      <c r="P141" s="39">
        <f>P147+P151</f>
        <v>826214803</v>
      </c>
      <c r="Q141" s="36">
        <f>Q147+Q151</f>
        <v>816737382</v>
      </c>
    </row>
    <row r="142" spans="1:18" ht="33" customHeight="1" x14ac:dyDescent="0.25">
      <c r="A142" s="24" t="s">
        <v>19</v>
      </c>
      <c r="B142" s="25">
        <v>2901</v>
      </c>
      <c r="C142" s="25"/>
      <c r="D142" s="25"/>
      <c r="E142" s="25"/>
      <c r="F142" s="25"/>
      <c r="G142" s="26" t="s">
        <v>35</v>
      </c>
      <c r="H142" s="25" t="s">
        <v>9</v>
      </c>
      <c r="I142" s="27">
        <v>21</v>
      </c>
      <c r="J142" s="28">
        <f>J148+J152</f>
        <v>1852300000</v>
      </c>
      <c r="K142" s="28">
        <f>K152</f>
        <v>0</v>
      </c>
      <c r="L142" s="28">
        <f>L148+L152</f>
        <v>1848417959.8</v>
      </c>
      <c r="M142" s="28">
        <f>M148+M152</f>
        <v>3882040.2000000477</v>
      </c>
      <c r="N142" s="28">
        <f>N148+N152</f>
        <v>1747029959.8</v>
      </c>
      <c r="O142" s="41">
        <f t="shared" si="38"/>
        <v>0.94316793165254009</v>
      </c>
      <c r="P142" s="28">
        <f>P148+P152</f>
        <v>671109504</v>
      </c>
      <c r="Q142" s="36">
        <f>Q148+Q152</f>
        <v>671109504</v>
      </c>
    </row>
    <row r="143" spans="1:18" ht="32.25" customHeight="1" x14ac:dyDescent="0.25">
      <c r="A143" s="67" t="s">
        <v>19</v>
      </c>
      <c r="B143" s="77" t="s">
        <v>102</v>
      </c>
      <c r="C143" s="77" t="s">
        <v>103</v>
      </c>
      <c r="D143" s="77" t="s">
        <v>104</v>
      </c>
      <c r="E143" s="77" t="s">
        <v>0</v>
      </c>
      <c r="F143" s="77" t="s">
        <v>0</v>
      </c>
      <c r="G143" s="78" t="s">
        <v>117</v>
      </c>
      <c r="H143" s="77" t="s">
        <v>6</v>
      </c>
      <c r="I143" s="79">
        <v>11</v>
      </c>
      <c r="J143" s="63">
        <v>4700000000</v>
      </c>
      <c r="K143" s="63">
        <v>0</v>
      </c>
      <c r="L143" s="63">
        <v>4388654536.3100004</v>
      </c>
      <c r="M143" s="80">
        <f t="shared" ref="M143:M153" si="39">+J143-L143-K143</f>
        <v>311345463.68999958</v>
      </c>
      <c r="N143" s="80">
        <v>4191268294.71</v>
      </c>
      <c r="O143" s="40">
        <f t="shared" si="38"/>
        <v>0.89175921164042549</v>
      </c>
      <c r="P143" s="80">
        <v>157367893.80000001</v>
      </c>
      <c r="Q143" s="81">
        <v>155071753.80000001</v>
      </c>
    </row>
    <row r="144" spans="1:18" ht="46.5" customHeight="1" x14ac:dyDescent="0.25">
      <c r="A144" s="67" t="s">
        <v>19</v>
      </c>
      <c r="B144" s="77" t="s">
        <v>102</v>
      </c>
      <c r="C144" s="77" t="s">
        <v>103</v>
      </c>
      <c r="D144" s="77" t="s">
        <v>7</v>
      </c>
      <c r="E144" s="77" t="s">
        <v>0</v>
      </c>
      <c r="F144" s="77" t="s">
        <v>0</v>
      </c>
      <c r="G144" s="78" t="s">
        <v>118</v>
      </c>
      <c r="H144" s="77" t="s">
        <v>6</v>
      </c>
      <c r="I144" s="79">
        <v>11</v>
      </c>
      <c r="J144" s="80">
        <v>160000000</v>
      </c>
      <c r="K144" s="63">
        <v>0</v>
      </c>
      <c r="L144" s="63">
        <v>159482460</v>
      </c>
      <c r="M144" s="80">
        <f t="shared" si="39"/>
        <v>517540</v>
      </c>
      <c r="N144" s="80">
        <v>136073544</v>
      </c>
      <c r="O144" s="40">
        <f t="shared" si="38"/>
        <v>0.85045965000000001</v>
      </c>
      <c r="P144" s="80">
        <v>36063737</v>
      </c>
      <c r="Q144" s="81">
        <v>34720170</v>
      </c>
    </row>
    <row r="145" spans="1:17" ht="47.25" customHeight="1" x14ac:dyDescent="0.25">
      <c r="A145" s="67" t="s">
        <v>19</v>
      </c>
      <c r="B145" s="77" t="s">
        <v>102</v>
      </c>
      <c r="C145" s="77" t="s">
        <v>103</v>
      </c>
      <c r="D145" s="77" t="s">
        <v>8</v>
      </c>
      <c r="E145" s="77" t="s">
        <v>0</v>
      </c>
      <c r="F145" s="77" t="s">
        <v>0</v>
      </c>
      <c r="G145" s="78" t="s">
        <v>119</v>
      </c>
      <c r="H145" s="77" t="s">
        <v>6</v>
      </c>
      <c r="I145" s="79">
        <v>11</v>
      </c>
      <c r="J145" s="63">
        <v>3901000000</v>
      </c>
      <c r="K145" s="63">
        <v>0</v>
      </c>
      <c r="L145" s="63">
        <v>3271723123.4099998</v>
      </c>
      <c r="M145" s="80">
        <f t="shared" si="39"/>
        <v>629276876.59000015</v>
      </c>
      <c r="N145" s="80">
        <v>2837777407.4099998</v>
      </c>
      <c r="O145" s="40">
        <f t="shared" si="38"/>
        <v>0.72744870735965128</v>
      </c>
      <c r="P145" s="80">
        <v>1584101916</v>
      </c>
      <c r="Q145" s="81">
        <v>1564113515</v>
      </c>
    </row>
    <row r="146" spans="1:17" ht="30.75" customHeight="1" x14ac:dyDescent="0.25">
      <c r="A146" s="67" t="s">
        <v>19</v>
      </c>
      <c r="B146" s="77" t="s">
        <v>102</v>
      </c>
      <c r="C146" s="77" t="s">
        <v>103</v>
      </c>
      <c r="D146" s="77" t="s">
        <v>105</v>
      </c>
      <c r="E146" s="77" t="s">
        <v>0</v>
      </c>
      <c r="F146" s="77" t="s">
        <v>0</v>
      </c>
      <c r="G146" s="78" t="s">
        <v>120</v>
      </c>
      <c r="H146" s="77" t="s">
        <v>6</v>
      </c>
      <c r="I146" s="79">
        <v>11</v>
      </c>
      <c r="J146" s="80">
        <v>3710000000</v>
      </c>
      <c r="K146" s="63">
        <v>0</v>
      </c>
      <c r="L146" s="63">
        <v>3595820916.5999999</v>
      </c>
      <c r="M146" s="80">
        <f t="shared" si="39"/>
        <v>114179083.4000001</v>
      </c>
      <c r="N146" s="80">
        <v>3595126073.5999999</v>
      </c>
      <c r="O146" s="40">
        <f t="shared" si="38"/>
        <v>0.96903667752021561</v>
      </c>
      <c r="P146" s="80">
        <v>1330876199.03</v>
      </c>
      <c r="Q146" s="81">
        <v>1330876199.03</v>
      </c>
    </row>
    <row r="147" spans="1:17" ht="41.25" customHeight="1" x14ac:dyDescent="0.25">
      <c r="A147" s="67" t="s">
        <v>19</v>
      </c>
      <c r="B147" s="77" t="s">
        <v>102</v>
      </c>
      <c r="C147" s="77" t="s">
        <v>103</v>
      </c>
      <c r="D147" s="77" t="s">
        <v>105</v>
      </c>
      <c r="E147" s="77" t="s">
        <v>0</v>
      </c>
      <c r="F147" s="77" t="s">
        <v>0</v>
      </c>
      <c r="G147" s="78" t="s">
        <v>120</v>
      </c>
      <c r="H147" s="77" t="s">
        <v>9</v>
      </c>
      <c r="I147" s="79">
        <v>20</v>
      </c>
      <c r="J147" s="80">
        <v>4100000000</v>
      </c>
      <c r="K147" s="63">
        <v>0</v>
      </c>
      <c r="L147" s="63">
        <v>3409134658</v>
      </c>
      <c r="M147" s="80">
        <f t="shared" si="39"/>
        <v>690865342</v>
      </c>
      <c r="N147" s="80">
        <v>749982138</v>
      </c>
      <c r="O147" s="40">
        <f t="shared" si="38"/>
        <v>0.18292247268292683</v>
      </c>
      <c r="P147" s="80">
        <v>212610958</v>
      </c>
      <c r="Q147" s="81">
        <v>212610958</v>
      </c>
    </row>
    <row r="148" spans="1:17" ht="41.25" customHeight="1" x14ac:dyDescent="0.25">
      <c r="A148" s="67" t="s">
        <v>19</v>
      </c>
      <c r="B148" s="77" t="s">
        <v>102</v>
      </c>
      <c r="C148" s="77" t="s">
        <v>103</v>
      </c>
      <c r="D148" s="77" t="s">
        <v>105</v>
      </c>
      <c r="E148" s="77" t="s">
        <v>0</v>
      </c>
      <c r="F148" s="77" t="s">
        <v>0</v>
      </c>
      <c r="G148" s="78" t="s">
        <v>120</v>
      </c>
      <c r="H148" s="77" t="s">
        <v>9</v>
      </c>
      <c r="I148" s="79">
        <v>21</v>
      </c>
      <c r="J148" s="80">
        <v>1900000</v>
      </c>
      <c r="K148" s="63">
        <v>0</v>
      </c>
      <c r="L148" s="63">
        <v>1551890</v>
      </c>
      <c r="M148" s="80">
        <f t="shared" si="39"/>
        <v>348110</v>
      </c>
      <c r="N148" s="80">
        <v>1551890</v>
      </c>
      <c r="O148" s="40">
        <f t="shared" si="38"/>
        <v>0.81678421052631578</v>
      </c>
      <c r="P148" s="80">
        <v>1551890</v>
      </c>
      <c r="Q148" s="81">
        <v>1551890</v>
      </c>
    </row>
    <row r="149" spans="1:17" ht="40.5" customHeight="1" x14ac:dyDescent="0.25">
      <c r="A149" s="67" t="s">
        <v>19</v>
      </c>
      <c r="B149" s="77" t="s">
        <v>102</v>
      </c>
      <c r="C149" s="77" t="s">
        <v>103</v>
      </c>
      <c r="D149" s="77" t="s">
        <v>106</v>
      </c>
      <c r="E149" s="77" t="s">
        <v>0</v>
      </c>
      <c r="F149" s="77" t="s">
        <v>0</v>
      </c>
      <c r="G149" s="78" t="s">
        <v>121</v>
      </c>
      <c r="H149" s="77" t="s">
        <v>6</v>
      </c>
      <c r="I149" s="79">
        <v>11</v>
      </c>
      <c r="J149" s="63">
        <v>3210000000</v>
      </c>
      <c r="K149" s="63">
        <v>0</v>
      </c>
      <c r="L149" s="63">
        <v>3200401939.3200002</v>
      </c>
      <c r="M149" s="80">
        <f t="shared" si="39"/>
        <v>9598060.6799998283</v>
      </c>
      <c r="N149" s="80">
        <v>3111673536.3200002</v>
      </c>
      <c r="O149" s="40">
        <f t="shared" si="38"/>
        <v>0.9693687029034268</v>
      </c>
      <c r="P149" s="80">
        <v>437500720</v>
      </c>
      <c r="Q149" s="81">
        <v>437323163</v>
      </c>
    </row>
    <row r="150" spans="1:17" ht="43.5" customHeight="1" x14ac:dyDescent="0.25">
      <c r="A150" s="67" t="s">
        <v>19</v>
      </c>
      <c r="B150" s="77" t="s">
        <v>102</v>
      </c>
      <c r="C150" s="77" t="s">
        <v>103</v>
      </c>
      <c r="D150" s="77" t="s">
        <v>107</v>
      </c>
      <c r="E150" s="77" t="s">
        <v>0</v>
      </c>
      <c r="F150" s="77"/>
      <c r="G150" s="78" t="s">
        <v>122</v>
      </c>
      <c r="H150" s="77" t="s">
        <v>6</v>
      </c>
      <c r="I150" s="79">
        <v>11</v>
      </c>
      <c r="J150" s="80">
        <v>60000000</v>
      </c>
      <c r="K150" s="63">
        <v>0</v>
      </c>
      <c r="L150" s="63">
        <v>59539800</v>
      </c>
      <c r="M150" s="80">
        <f t="shared" si="39"/>
        <v>460200</v>
      </c>
      <c r="N150" s="80">
        <v>59311398</v>
      </c>
      <c r="O150" s="40">
        <f t="shared" si="38"/>
        <v>0.98852329999999999</v>
      </c>
      <c r="P150" s="80">
        <v>59311398</v>
      </c>
      <c r="Q150" s="81">
        <v>59311398</v>
      </c>
    </row>
    <row r="151" spans="1:17" ht="42.75" customHeight="1" x14ac:dyDescent="0.25">
      <c r="A151" s="67" t="s">
        <v>19</v>
      </c>
      <c r="B151" s="77" t="s">
        <v>102</v>
      </c>
      <c r="C151" s="77" t="s">
        <v>103</v>
      </c>
      <c r="D151" s="77" t="s">
        <v>107</v>
      </c>
      <c r="E151" s="77" t="s">
        <v>0</v>
      </c>
      <c r="F151" s="77" t="s">
        <v>0</v>
      </c>
      <c r="G151" s="78" t="s">
        <v>122</v>
      </c>
      <c r="H151" s="77" t="s">
        <v>9</v>
      </c>
      <c r="I151" s="79">
        <v>20</v>
      </c>
      <c r="J151" s="63">
        <v>8161000000</v>
      </c>
      <c r="K151" s="63">
        <v>0</v>
      </c>
      <c r="L151" s="63">
        <v>7024959134.9300003</v>
      </c>
      <c r="M151" s="80">
        <f t="shared" si="39"/>
        <v>1136040865.0699997</v>
      </c>
      <c r="N151" s="80">
        <v>4065159088.9299998</v>
      </c>
      <c r="O151" s="40">
        <f t="shared" si="38"/>
        <v>0.49812021675407425</v>
      </c>
      <c r="P151" s="80">
        <v>613603845</v>
      </c>
      <c r="Q151" s="81">
        <v>604126424</v>
      </c>
    </row>
    <row r="152" spans="1:17" ht="41.25" customHeight="1" x14ac:dyDescent="0.25">
      <c r="A152" s="67" t="s">
        <v>19</v>
      </c>
      <c r="B152" s="77" t="s">
        <v>102</v>
      </c>
      <c r="C152" s="77" t="s">
        <v>103</v>
      </c>
      <c r="D152" s="77" t="s">
        <v>107</v>
      </c>
      <c r="E152" s="77" t="s">
        <v>0</v>
      </c>
      <c r="F152" s="77" t="s">
        <v>0</v>
      </c>
      <c r="G152" s="78" t="s">
        <v>122</v>
      </c>
      <c r="H152" s="77" t="s">
        <v>9</v>
      </c>
      <c r="I152" s="79">
        <v>21</v>
      </c>
      <c r="J152" s="63">
        <v>1850400000</v>
      </c>
      <c r="K152" s="63">
        <v>0</v>
      </c>
      <c r="L152" s="63">
        <v>1846866069.8</v>
      </c>
      <c r="M152" s="80">
        <f t="shared" si="39"/>
        <v>3533930.2000000477</v>
      </c>
      <c r="N152" s="80">
        <v>1745478069.8</v>
      </c>
      <c r="O152" s="40">
        <f t="shared" si="38"/>
        <v>0.94329770309122352</v>
      </c>
      <c r="P152" s="80">
        <v>669557614</v>
      </c>
      <c r="Q152" s="81">
        <v>669557614</v>
      </c>
    </row>
    <row r="153" spans="1:17" s="66" customFormat="1" ht="42.75" customHeight="1" x14ac:dyDescent="0.25">
      <c r="A153" s="67" t="s">
        <v>19</v>
      </c>
      <c r="B153" s="77" t="s">
        <v>102</v>
      </c>
      <c r="C153" s="77" t="s">
        <v>103</v>
      </c>
      <c r="D153" s="77" t="s">
        <v>108</v>
      </c>
      <c r="E153" s="77" t="s">
        <v>0</v>
      </c>
      <c r="F153" s="77" t="s">
        <v>0</v>
      </c>
      <c r="G153" s="78" t="s">
        <v>123</v>
      </c>
      <c r="H153" s="77" t="s">
        <v>6</v>
      </c>
      <c r="I153" s="79">
        <v>11</v>
      </c>
      <c r="J153" s="80">
        <v>650000000</v>
      </c>
      <c r="K153" s="63">
        <v>0</v>
      </c>
      <c r="L153" s="63">
        <v>648092680</v>
      </c>
      <c r="M153" s="80">
        <f t="shared" si="39"/>
        <v>1907320</v>
      </c>
      <c r="N153" s="80">
        <v>567962299</v>
      </c>
      <c r="O153" s="40">
        <f t="shared" si="38"/>
        <v>0.87378815230769236</v>
      </c>
      <c r="P153" s="80">
        <v>563403619</v>
      </c>
      <c r="Q153" s="81">
        <v>563403619</v>
      </c>
    </row>
    <row r="154" spans="1:17" ht="31.5" customHeight="1" x14ac:dyDescent="0.25">
      <c r="A154" s="71" t="s">
        <v>19</v>
      </c>
      <c r="B154" s="25">
        <v>2999</v>
      </c>
      <c r="C154" s="25"/>
      <c r="D154" s="25"/>
      <c r="E154" s="25"/>
      <c r="F154" s="25"/>
      <c r="G154" s="26" t="s">
        <v>134</v>
      </c>
      <c r="H154" s="25" t="s">
        <v>6</v>
      </c>
      <c r="I154" s="27">
        <v>11</v>
      </c>
      <c r="J154" s="28">
        <f>SUM(J155:J165)</f>
        <v>14164290240</v>
      </c>
      <c r="K154" s="39">
        <f>SUM(K156:K165)</f>
        <v>0</v>
      </c>
      <c r="L154" s="39">
        <f>SUM(L155:L165)</f>
        <v>13767565230.029999</v>
      </c>
      <c r="M154" s="28">
        <f>SUM(M155:M165)</f>
        <v>396725009.97000021</v>
      </c>
      <c r="N154" s="28">
        <f>SUM(N155:N165)</f>
        <v>11105507196.07</v>
      </c>
      <c r="O154" s="41">
        <f t="shared" si="38"/>
        <v>0.78404967759754118</v>
      </c>
      <c r="P154" s="28">
        <f>SUM(P155:P165)</f>
        <v>6051881223.2600002</v>
      </c>
      <c r="Q154" s="36">
        <f>SUM(Q155:Q165)</f>
        <v>6038714761.54</v>
      </c>
    </row>
    <row r="155" spans="1:17" ht="31.5" customHeight="1" x14ac:dyDescent="0.25">
      <c r="A155" s="67" t="s">
        <v>19</v>
      </c>
      <c r="B155" s="20" t="s">
        <v>109</v>
      </c>
      <c r="C155" s="20" t="s">
        <v>103</v>
      </c>
      <c r="D155" s="20">
        <v>11</v>
      </c>
      <c r="E155" s="20"/>
      <c r="F155" s="20"/>
      <c r="G155" s="37" t="s">
        <v>145</v>
      </c>
      <c r="H155" s="20" t="s">
        <v>6</v>
      </c>
      <c r="I155" s="21">
        <v>11</v>
      </c>
      <c r="J155" s="22">
        <v>1230108111</v>
      </c>
      <c r="K155" s="44">
        <v>0</v>
      </c>
      <c r="L155" s="44">
        <v>1135268111</v>
      </c>
      <c r="M155" s="22">
        <f t="shared" ref="M155:M165" si="40">+J155-L155-K155</f>
        <v>94840000</v>
      </c>
      <c r="N155" s="22">
        <v>45837228</v>
      </c>
      <c r="O155" s="40">
        <f t="shared" si="38"/>
        <v>3.7262763809220993E-2</v>
      </c>
      <c r="P155" s="22">
        <v>45837228</v>
      </c>
      <c r="Q155" s="23">
        <v>35154810.280000001</v>
      </c>
    </row>
    <row r="156" spans="1:17" ht="42.75" customHeight="1" x14ac:dyDescent="0.25">
      <c r="A156" s="67" t="s">
        <v>19</v>
      </c>
      <c r="B156" s="77" t="s">
        <v>109</v>
      </c>
      <c r="C156" s="77" t="s">
        <v>103</v>
      </c>
      <c r="D156" s="77" t="s">
        <v>106</v>
      </c>
      <c r="E156" s="77"/>
      <c r="F156" s="77"/>
      <c r="G156" s="78" t="s">
        <v>124</v>
      </c>
      <c r="H156" s="77" t="s">
        <v>6</v>
      </c>
      <c r="I156" s="79">
        <v>11</v>
      </c>
      <c r="J156" s="80">
        <v>200000000</v>
      </c>
      <c r="K156" s="63">
        <v>0</v>
      </c>
      <c r="L156" s="63">
        <v>200000000</v>
      </c>
      <c r="M156" s="80">
        <f t="shared" si="40"/>
        <v>0</v>
      </c>
      <c r="N156" s="80">
        <v>200000000</v>
      </c>
      <c r="O156" s="40">
        <f t="shared" si="38"/>
        <v>1</v>
      </c>
      <c r="P156" s="80">
        <v>0</v>
      </c>
      <c r="Q156" s="81">
        <v>0</v>
      </c>
    </row>
    <row r="157" spans="1:17" ht="33" customHeight="1" x14ac:dyDescent="0.25">
      <c r="A157" s="67" t="s">
        <v>19</v>
      </c>
      <c r="B157" s="77" t="s">
        <v>109</v>
      </c>
      <c r="C157" s="77" t="s">
        <v>103</v>
      </c>
      <c r="D157" s="77" t="s">
        <v>107</v>
      </c>
      <c r="E157" s="77" t="s">
        <v>0</v>
      </c>
      <c r="F157" s="77" t="s">
        <v>0</v>
      </c>
      <c r="G157" s="78" t="s">
        <v>125</v>
      </c>
      <c r="H157" s="77" t="s">
        <v>6</v>
      </c>
      <c r="I157" s="79">
        <v>11</v>
      </c>
      <c r="J157" s="80">
        <v>6550000000</v>
      </c>
      <c r="K157" s="63">
        <v>0</v>
      </c>
      <c r="L157" s="63">
        <v>6522973016.6899996</v>
      </c>
      <c r="M157" s="80">
        <f t="shared" si="40"/>
        <v>27026983.31000042</v>
      </c>
      <c r="N157" s="80">
        <v>6422850871.6899996</v>
      </c>
      <c r="O157" s="40">
        <f t="shared" si="38"/>
        <v>0.98058791934198464</v>
      </c>
      <c r="P157" s="80">
        <v>5303929070.6700001</v>
      </c>
      <c r="Q157" s="81">
        <v>5303548400.6700001</v>
      </c>
    </row>
    <row r="158" spans="1:17" ht="33" customHeight="1" x14ac:dyDescent="0.25">
      <c r="A158" s="67" t="s">
        <v>19</v>
      </c>
      <c r="B158" s="77" t="s">
        <v>109</v>
      </c>
      <c r="C158" s="77" t="s">
        <v>103</v>
      </c>
      <c r="D158" s="77" t="s">
        <v>108</v>
      </c>
      <c r="E158" s="77" t="s">
        <v>0</v>
      </c>
      <c r="F158" s="77" t="s">
        <v>0</v>
      </c>
      <c r="G158" s="78" t="s">
        <v>126</v>
      </c>
      <c r="H158" s="77" t="s">
        <v>6</v>
      </c>
      <c r="I158" s="79">
        <v>11</v>
      </c>
      <c r="J158" s="80">
        <v>3764182129</v>
      </c>
      <c r="K158" s="63">
        <v>0</v>
      </c>
      <c r="L158" s="63">
        <v>3602706963.0500002</v>
      </c>
      <c r="M158" s="80">
        <f t="shared" si="40"/>
        <v>161475165.94999981</v>
      </c>
      <c r="N158" s="80">
        <v>3415984666.0500002</v>
      </c>
      <c r="O158" s="40">
        <f t="shared" si="38"/>
        <v>0.90749717972798982</v>
      </c>
      <c r="P158" s="80">
        <v>319273748.85000002</v>
      </c>
      <c r="Q158" s="81">
        <v>318996618.85000002</v>
      </c>
    </row>
    <row r="159" spans="1:17" ht="45" customHeight="1" x14ac:dyDescent="0.25">
      <c r="A159" s="67" t="s">
        <v>19</v>
      </c>
      <c r="B159" s="77" t="s">
        <v>109</v>
      </c>
      <c r="C159" s="77" t="s">
        <v>103</v>
      </c>
      <c r="D159" s="77" t="s">
        <v>110</v>
      </c>
      <c r="E159" s="77"/>
      <c r="F159" s="77"/>
      <c r="G159" s="78" t="s">
        <v>127</v>
      </c>
      <c r="H159" s="77" t="s">
        <v>6</v>
      </c>
      <c r="I159" s="79">
        <v>11</v>
      </c>
      <c r="J159" s="80">
        <v>200000000</v>
      </c>
      <c r="K159" s="63">
        <v>0</v>
      </c>
      <c r="L159" s="63">
        <v>147822012</v>
      </c>
      <c r="M159" s="80">
        <f t="shared" si="40"/>
        <v>52177988</v>
      </c>
      <c r="N159" s="80">
        <v>0</v>
      </c>
      <c r="O159" s="40">
        <f t="shared" si="38"/>
        <v>0</v>
      </c>
      <c r="P159" s="80">
        <v>0</v>
      </c>
      <c r="Q159" s="81">
        <v>0</v>
      </c>
    </row>
    <row r="160" spans="1:17" ht="33" customHeight="1" x14ac:dyDescent="0.25">
      <c r="A160" s="67" t="s">
        <v>19</v>
      </c>
      <c r="B160" s="77" t="s">
        <v>109</v>
      </c>
      <c r="C160" s="77" t="s">
        <v>103</v>
      </c>
      <c r="D160" s="77" t="s">
        <v>111</v>
      </c>
      <c r="E160" s="77"/>
      <c r="F160" s="77"/>
      <c r="G160" s="78" t="s">
        <v>128</v>
      </c>
      <c r="H160" s="77" t="s">
        <v>6</v>
      </c>
      <c r="I160" s="79">
        <v>11</v>
      </c>
      <c r="J160" s="80">
        <v>90000000</v>
      </c>
      <c r="K160" s="63">
        <v>0</v>
      </c>
      <c r="L160" s="63">
        <v>89718387</v>
      </c>
      <c r="M160" s="80">
        <f t="shared" si="40"/>
        <v>281613</v>
      </c>
      <c r="N160" s="80">
        <v>89710839</v>
      </c>
      <c r="O160" s="40">
        <f t="shared" si="38"/>
        <v>0.99678710000000004</v>
      </c>
      <c r="P160" s="80">
        <v>74955519</v>
      </c>
      <c r="Q160" s="81">
        <v>73129275</v>
      </c>
    </row>
    <row r="161" spans="1:17" ht="32.25" customHeight="1" x14ac:dyDescent="0.25">
      <c r="A161" s="67" t="s">
        <v>19</v>
      </c>
      <c r="B161" s="77" t="s">
        <v>109</v>
      </c>
      <c r="C161" s="77" t="s">
        <v>103</v>
      </c>
      <c r="D161" s="77" t="s">
        <v>112</v>
      </c>
      <c r="E161" s="77" t="s">
        <v>0</v>
      </c>
      <c r="F161" s="77" t="s">
        <v>0</v>
      </c>
      <c r="G161" s="78" t="s">
        <v>129</v>
      </c>
      <c r="H161" s="77" t="s">
        <v>6</v>
      </c>
      <c r="I161" s="79">
        <v>11</v>
      </c>
      <c r="J161" s="80">
        <v>0</v>
      </c>
      <c r="K161" s="63">
        <v>0</v>
      </c>
      <c r="L161" s="63">
        <v>0</v>
      </c>
      <c r="M161" s="80">
        <f t="shared" si="40"/>
        <v>0</v>
      </c>
      <c r="N161" s="80">
        <v>0</v>
      </c>
      <c r="O161" s="40">
        <f t="shared" si="38"/>
        <v>0</v>
      </c>
      <c r="P161" s="80">
        <v>0</v>
      </c>
      <c r="Q161" s="81">
        <v>0</v>
      </c>
    </row>
    <row r="162" spans="1:17" ht="44.25" customHeight="1" x14ac:dyDescent="0.25">
      <c r="A162" s="67" t="s">
        <v>19</v>
      </c>
      <c r="B162" s="77" t="s">
        <v>109</v>
      </c>
      <c r="C162" s="77" t="s">
        <v>103</v>
      </c>
      <c r="D162" s="77" t="s">
        <v>113</v>
      </c>
      <c r="E162" s="77" t="s">
        <v>0</v>
      </c>
      <c r="F162" s="77" t="s">
        <v>0</v>
      </c>
      <c r="G162" s="78" t="s">
        <v>130</v>
      </c>
      <c r="H162" s="77" t="s">
        <v>6</v>
      </c>
      <c r="I162" s="79">
        <v>11</v>
      </c>
      <c r="J162" s="80">
        <v>330000000</v>
      </c>
      <c r="K162" s="63">
        <v>0</v>
      </c>
      <c r="L162" s="63">
        <v>305050532</v>
      </c>
      <c r="M162" s="80">
        <f t="shared" si="40"/>
        <v>24949468</v>
      </c>
      <c r="N162" s="80">
        <v>232865000</v>
      </c>
      <c r="O162" s="40">
        <f t="shared" si="38"/>
        <v>0.70565151515151514</v>
      </c>
      <c r="P162" s="80">
        <v>82984931.870000005</v>
      </c>
      <c r="Q162" s="81">
        <v>82984931.870000005</v>
      </c>
    </row>
    <row r="163" spans="1:17" ht="32.25" customHeight="1" x14ac:dyDescent="0.25">
      <c r="A163" s="67"/>
      <c r="B163" s="20" t="s">
        <v>109</v>
      </c>
      <c r="C163" s="20" t="s">
        <v>103</v>
      </c>
      <c r="D163" s="20" t="s">
        <v>115</v>
      </c>
      <c r="E163" s="20"/>
      <c r="F163" s="20"/>
      <c r="G163" s="37" t="s">
        <v>131</v>
      </c>
      <c r="H163" s="20" t="s">
        <v>6</v>
      </c>
      <c r="I163" s="21">
        <v>11</v>
      </c>
      <c r="J163" s="22">
        <v>500000000</v>
      </c>
      <c r="K163" s="44">
        <v>0</v>
      </c>
      <c r="L163" s="44">
        <v>494227859.48000002</v>
      </c>
      <c r="M163" s="22">
        <f t="shared" si="40"/>
        <v>5772140.5199999809</v>
      </c>
      <c r="N163" s="22">
        <v>221628481.52000001</v>
      </c>
      <c r="O163" s="40">
        <f t="shared" si="38"/>
        <v>0.44325696304000001</v>
      </c>
      <c r="P163" s="22">
        <v>55256427.859999999</v>
      </c>
      <c r="Q163" s="23">
        <v>55256427.859999999</v>
      </c>
    </row>
    <row r="164" spans="1:17" ht="32.25" customHeight="1" x14ac:dyDescent="0.25">
      <c r="A164" s="67" t="s">
        <v>19</v>
      </c>
      <c r="B164" s="20" t="s">
        <v>109</v>
      </c>
      <c r="C164" s="20" t="s">
        <v>103</v>
      </c>
      <c r="D164" s="20" t="s">
        <v>116</v>
      </c>
      <c r="E164" s="20"/>
      <c r="F164" s="20"/>
      <c r="G164" s="37" t="s">
        <v>132</v>
      </c>
      <c r="H164" s="20" t="s">
        <v>6</v>
      </c>
      <c r="I164" s="21">
        <v>11</v>
      </c>
      <c r="J164" s="22">
        <v>550000000</v>
      </c>
      <c r="K164" s="44">
        <v>0</v>
      </c>
      <c r="L164" s="44">
        <v>519798348.81</v>
      </c>
      <c r="M164" s="22">
        <f t="shared" si="40"/>
        <v>30201651.189999998</v>
      </c>
      <c r="N164" s="22">
        <v>470329419.81</v>
      </c>
      <c r="O164" s="40">
        <f t="shared" si="38"/>
        <v>0.85514439965454547</v>
      </c>
      <c r="P164" s="22">
        <v>164963327.00999999</v>
      </c>
      <c r="Q164" s="23">
        <v>164963327.00999999</v>
      </c>
    </row>
    <row r="165" spans="1:17" ht="25.5" customHeight="1" x14ac:dyDescent="0.25">
      <c r="A165" s="67" t="s">
        <v>19</v>
      </c>
      <c r="B165" s="77" t="s">
        <v>109</v>
      </c>
      <c r="C165" s="77" t="s">
        <v>103</v>
      </c>
      <c r="D165" s="77">
        <v>24</v>
      </c>
      <c r="E165" s="77"/>
      <c r="F165" s="77"/>
      <c r="G165" s="37" t="s">
        <v>144</v>
      </c>
      <c r="H165" s="77" t="s">
        <v>6</v>
      </c>
      <c r="I165" s="79">
        <v>11</v>
      </c>
      <c r="J165" s="80">
        <v>750000000</v>
      </c>
      <c r="K165" s="63">
        <v>0</v>
      </c>
      <c r="L165" s="63">
        <v>750000000</v>
      </c>
      <c r="M165" s="80">
        <f t="shared" si="40"/>
        <v>0</v>
      </c>
      <c r="N165" s="80">
        <v>6300690</v>
      </c>
      <c r="O165" s="40">
        <f t="shared" si="38"/>
        <v>8.4009199999999992E-3</v>
      </c>
      <c r="P165" s="80">
        <v>4680970</v>
      </c>
      <c r="Q165" s="81">
        <v>4680970</v>
      </c>
    </row>
    <row r="166" spans="1:17" ht="16.5" customHeight="1" x14ac:dyDescent="0.25">
      <c r="A166" s="14" t="s">
        <v>19</v>
      </c>
      <c r="B166" s="4"/>
      <c r="C166" s="4"/>
      <c r="D166" s="4"/>
      <c r="E166" s="4"/>
      <c r="F166" s="4"/>
      <c r="G166" s="3" t="s">
        <v>20</v>
      </c>
      <c r="H166" s="4" t="s">
        <v>6</v>
      </c>
      <c r="I166" s="5">
        <v>11</v>
      </c>
      <c r="J166" s="6">
        <f>J140+J154</f>
        <v>30555290240</v>
      </c>
      <c r="K166" s="6">
        <f>K140+K154</f>
        <v>0</v>
      </c>
      <c r="L166" s="6">
        <f>L140+L154</f>
        <v>29091280685.669998</v>
      </c>
      <c r="M166" s="6">
        <f>M140+M154</f>
        <v>1464009554.3299999</v>
      </c>
      <c r="N166" s="6">
        <f>N140+N154</f>
        <v>25604699749.110001</v>
      </c>
      <c r="O166" s="42">
        <f t="shared" si="38"/>
        <v>0.83797926800874667</v>
      </c>
      <c r="P166" s="6">
        <f>P140+P154</f>
        <v>10220506706.09</v>
      </c>
      <c r="Q166" s="15">
        <f>Q140+Q154</f>
        <v>10183534579.369999</v>
      </c>
    </row>
    <row r="167" spans="1:17" ht="16.5" customHeight="1" x14ac:dyDescent="0.25">
      <c r="A167" s="14" t="s">
        <v>19</v>
      </c>
      <c r="B167" s="4"/>
      <c r="C167" s="4"/>
      <c r="D167" s="4"/>
      <c r="E167" s="4"/>
      <c r="F167" s="4"/>
      <c r="G167" s="3" t="s">
        <v>20</v>
      </c>
      <c r="H167" s="4" t="s">
        <v>9</v>
      </c>
      <c r="I167" s="5">
        <v>20</v>
      </c>
      <c r="J167" s="6">
        <f>J141</f>
        <v>12261000000</v>
      </c>
      <c r="K167" s="6">
        <f t="shared" ref="K167:Q167" si="41">K141</f>
        <v>0</v>
      </c>
      <c r="L167" s="6">
        <f t="shared" si="41"/>
        <v>10434093792.93</v>
      </c>
      <c r="M167" s="6">
        <f>M141</f>
        <v>1826906207.0699997</v>
      </c>
      <c r="N167" s="6">
        <f>N141</f>
        <v>4815141226.9300003</v>
      </c>
      <c r="O167" s="42">
        <f t="shared" si="38"/>
        <v>0.3927201065924476</v>
      </c>
      <c r="P167" s="6">
        <f t="shared" si="41"/>
        <v>826214803</v>
      </c>
      <c r="Q167" s="15">
        <f t="shared" si="41"/>
        <v>816737382</v>
      </c>
    </row>
    <row r="168" spans="1:17" ht="15" customHeight="1" x14ac:dyDescent="0.25">
      <c r="A168" s="14" t="s">
        <v>19</v>
      </c>
      <c r="B168" s="4"/>
      <c r="C168" s="4"/>
      <c r="D168" s="4"/>
      <c r="E168" s="4"/>
      <c r="F168" s="4"/>
      <c r="G168" s="3" t="s">
        <v>20</v>
      </c>
      <c r="H168" s="4" t="s">
        <v>9</v>
      </c>
      <c r="I168" s="5">
        <v>21</v>
      </c>
      <c r="J168" s="6">
        <f>J142</f>
        <v>1852300000</v>
      </c>
      <c r="K168" s="6">
        <f t="shared" ref="K168:Q168" si="42">K142</f>
        <v>0</v>
      </c>
      <c r="L168" s="6">
        <f t="shared" si="42"/>
        <v>1848417959.8</v>
      </c>
      <c r="M168" s="6">
        <f>M142</f>
        <v>3882040.2000000477</v>
      </c>
      <c r="N168" s="6">
        <f t="shared" si="42"/>
        <v>1747029959.8</v>
      </c>
      <c r="O168" s="42">
        <f t="shared" si="38"/>
        <v>0.94316793165254009</v>
      </c>
      <c r="P168" s="6">
        <f t="shared" si="42"/>
        <v>671109504</v>
      </c>
      <c r="Q168" s="15">
        <f t="shared" si="42"/>
        <v>671109504</v>
      </c>
    </row>
    <row r="169" spans="1:17" s="18" customFormat="1" ht="13.5" customHeight="1" x14ac:dyDescent="0.2">
      <c r="A169" s="111" t="s">
        <v>31</v>
      </c>
      <c r="B169" s="112"/>
      <c r="C169" s="112"/>
      <c r="D169" s="112"/>
      <c r="E169" s="112"/>
      <c r="F169" s="112"/>
      <c r="G169" s="112"/>
      <c r="H169" s="112"/>
      <c r="I169" s="113"/>
      <c r="J169" s="7">
        <f>SUM(J166:J168)</f>
        <v>44668590240</v>
      </c>
      <c r="K169" s="7">
        <f>SUM(K166:K168)</f>
        <v>0</v>
      </c>
      <c r="L169" s="7">
        <f>SUM(L166:L168)</f>
        <v>41373792438.400002</v>
      </c>
      <c r="M169" s="58">
        <f>SUM(M166:M168)</f>
        <v>3294797801.5999994</v>
      </c>
      <c r="N169" s="58">
        <f>SUM(N166:N168)</f>
        <v>32166870935.84</v>
      </c>
      <c r="O169" s="42">
        <f t="shared" si="38"/>
        <v>0.72012281477903206</v>
      </c>
      <c r="P169" s="7">
        <f>SUM(P166:P168)</f>
        <v>11717831013.09</v>
      </c>
      <c r="Q169" s="16">
        <f>SUM(Q166:Q168)</f>
        <v>11671381465.369999</v>
      </c>
    </row>
    <row r="170" spans="1:17" s="29" customFormat="1" ht="11.25" customHeight="1" thickBot="1" x14ac:dyDescent="0.3">
      <c r="A170" s="114" t="s">
        <v>32</v>
      </c>
      <c r="B170" s="115"/>
      <c r="C170" s="115"/>
      <c r="D170" s="115"/>
      <c r="E170" s="115"/>
      <c r="F170" s="115"/>
      <c r="G170" s="115"/>
      <c r="H170" s="115"/>
      <c r="I170" s="116"/>
      <c r="J170" s="94">
        <f>+J169+J138</f>
        <v>270722290240</v>
      </c>
      <c r="K170" s="59">
        <f>+K169+K138</f>
        <v>12888000000</v>
      </c>
      <c r="L170" s="59">
        <f>+L169+L138</f>
        <v>224316118459.70999</v>
      </c>
      <c r="M170" s="59">
        <f>+M169+M138</f>
        <v>33597605169.289997</v>
      </c>
      <c r="N170" s="59">
        <f>+N169+N138</f>
        <v>210408292249.17999</v>
      </c>
      <c r="O170" s="61">
        <f t="shared" si="38"/>
        <v>0.81606016039730622</v>
      </c>
      <c r="P170" s="59">
        <f>+P169+P138</f>
        <v>185392120903.82999</v>
      </c>
      <c r="Q170" s="75">
        <f>Q138+Q169</f>
        <v>184950778461.03</v>
      </c>
    </row>
    <row r="171" spans="1:17" s="29" customFormat="1" ht="9" customHeight="1" x14ac:dyDescent="0.25">
      <c r="A171" s="29" t="s">
        <v>34</v>
      </c>
      <c r="E171" s="30"/>
      <c r="F171" s="31"/>
      <c r="G171" s="32"/>
      <c r="H171" s="33"/>
      <c r="I171" s="34"/>
      <c r="J171" s="93"/>
      <c r="K171" s="82"/>
      <c r="L171" s="64"/>
      <c r="M171" s="35"/>
      <c r="N171" s="47"/>
      <c r="O171" s="35"/>
    </row>
    <row r="172" spans="1:17" s="29" customFormat="1" ht="9" customHeight="1" x14ac:dyDescent="0.25">
      <c r="A172" s="29" t="s">
        <v>195</v>
      </c>
      <c r="E172" s="30"/>
      <c r="F172" s="31"/>
      <c r="G172" s="32"/>
      <c r="H172" s="33"/>
      <c r="I172" s="34"/>
      <c r="K172" s="89"/>
      <c r="L172" s="45"/>
      <c r="M172" s="35"/>
      <c r="N172" s="48"/>
      <c r="O172" s="35"/>
    </row>
    <row r="173" spans="1:17" s="29" customFormat="1" ht="9" customHeight="1" x14ac:dyDescent="0.25">
      <c r="A173" s="29" t="s">
        <v>192</v>
      </c>
      <c r="E173" s="30"/>
      <c r="F173" s="31"/>
      <c r="G173" s="32"/>
      <c r="H173" s="33"/>
      <c r="I173" s="34"/>
      <c r="L173" s="90"/>
      <c r="M173" s="35"/>
      <c r="N173" s="48"/>
      <c r="O173" s="35"/>
    </row>
    <row r="174" spans="1:17" x14ac:dyDescent="0.25">
      <c r="A174" s="29" t="s">
        <v>194</v>
      </c>
      <c r="B174" s="29"/>
      <c r="C174" s="29"/>
      <c r="D174" s="29"/>
      <c r="E174" s="30"/>
      <c r="F174" s="31"/>
      <c r="G174" s="32"/>
      <c r="H174" s="33"/>
      <c r="I174" s="34"/>
      <c r="J174" s="29"/>
      <c r="K174" s="29"/>
      <c r="L174" s="45"/>
      <c r="M174" s="35"/>
      <c r="N174" s="48"/>
      <c r="O174" s="35"/>
      <c r="P174" s="29"/>
      <c r="Q174" s="29"/>
    </row>
  </sheetData>
  <mergeCells count="13">
    <mergeCell ref="A2:Q2"/>
    <mergeCell ref="A1:F1"/>
    <mergeCell ref="A139:Q139"/>
    <mergeCell ref="A169:I169"/>
    <mergeCell ref="A170:I170"/>
    <mergeCell ref="A35:I35"/>
    <mergeCell ref="A36:Q36"/>
    <mergeCell ref="A101:I101"/>
    <mergeCell ref="A102:Q102"/>
    <mergeCell ref="A133:I133"/>
    <mergeCell ref="A138:I138"/>
    <mergeCell ref="A119:Q119"/>
    <mergeCell ref="A118:I118"/>
  </mergeCells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A NOVIEMBRE 30- 2021
&amp;R
Página &amp;P de &amp;N</oddHeader>
  </headerFooter>
  <ignoredErrors>
    <ignoredError sqref="B36:Q36 A116:H116 A37:I37 A102:Q102 A120:I120 A23:A31 A33 K33 A49 K49 A51 K51 A59:A60 K59:K60 A108:I110 K109:K110 M109 O24 O28 O30 A122:B124 H33:I33 K23:K31 A130:A131 A105:C106 D131:F131 H131:I131 P116:Q116 A34:L34 A35:L35 N34:Q35 A104:I104 N105:N106 N108 N122 A98:I98 A100:H100 A101:I101 K130 K123:K124 M43 K116 E122:I122 G123:I124 G23:I31 E106:F106 H106:I106 P105:Q106 P108:Q108 M116 M130 H39 H49 H51:I51 H54:I55 H59:I60 B5:D18 B19:E33 B3:E4 E5:E17 I4 A47:H47 B76:B88 C77:C88 B95:F96 B89:C92 D77:F92 C76:F76 B99 B111:F115 I95:I96 I46:I50 E105:I105 B162:D165 B155:E161 D130:H130 B130:C132 B48:F51 B59:F74 I92:I93 B93:F93 H57:I57 K54:K57 A54:F57 I43 A43:F43 A46:G46 A39 B38:F39 I38:I39 B126:C127 D127:H127 A127" numberStoredAsText="1"/>
    <ignoredError sqref="O18 M122 M127 O3:O4 K18 M18 M26 O106:O116 O166:O169" formula="1"/>
    <ignoredError sqref="O26" numberStoredAsText="1" formula="1"/>
  </ignoredErrors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NOVIEMBRE 30-2021</vt:lpstr>
      <vt:lpstr>'NOVIEMBRE 30-2021'!Área_de_impresión</vt:lpstr>
      <vt:lpstr>'NOVIEMBRE 30-2021'!Títulos_a_imprimir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Martha Cecilia Florez Giraldo</cp:lastModifiedBy>
  <cp:lastPrinted>2021-12-03T17:05:48Z</cp:lastPrinted>
  <dcterms:created xsi:type="dcterms:W3CDTF">2016-02-01T15:56:25Z</dcterms:created>
  <dcterms:modified xsi:type="dcterms:W3CDTF">2021-12-06T16:06:21Z</dcterms:modified>
</cp:coreProperties>
</file>