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\JUNIO\"/>
    </mc:Choice>
  </mc:AlternateContent>
  <bookViews>
    <workbookView xWindow="0" yWindow="0" windowWidth="20490" windowHeight="8940"/>
  </bookViews>
  <sheets>
    <sheet name="JUNIO 30-2021" sheetId="11" r:id="rId1"/>
  </sheets>
  <definedNames>
    <definedName name="_xlnm._FilterDatabase" localSheetId="0" hidden="1">'JUNIO 30-2021'!$A$1:$S$163</definedName>
    <definedName name="_xlnm.Print_Area" localSheetId="0">'JUNIO 30-2021'!$A$1:$Q$164</definedName>
    <definedName name="_xlnm.Print_Titles" localSheetId="0">'JUNIO 30-2021'!$1:$1</definedName>
  </definedNames>
  <calcPr calcId="191029"/>
</workbook>
</file>

<file path=xl/calcChain.xml><?xml version="1.0" encoding="utf-8"?>
<calcChain xmlns="http://schemas.openxmlformats.org/spreadsheetml/2006/main">
  <c r="O72" i="11" l="1"/>
  <c r="O68" i="11"/>
  <c r="O67" i="11"/>
  <c r="M68" i="11"/>
  <c r="M42" i="11"/>
  <c r="Q42" i="11"/>
  <c r="P42" i="11"/>
  <c r="N42" i="11"/>
  <c r="L42" i="11"/>
  <c r="J42" i="11"/>
  <c r="O90" i="11"/>
  <c r="M90" i="11"/>
  <c r="O87" i="11"/>
  <c r="M87" i="11"/>
  <c r="N41" i="11"/>
  <c r="M86" i="11"/>
  <c r="N144" i="11"/>
  <c r="Q41" i="11"/>
  <c r="P41" i="11"/>
  <c r="L41" i="11"/>
  <c r="K41" i="11"/>
  <c r="J41" i="11"/>
  <c r="O47" i="11"/>
  <c r="M47" i="11"/>
  <c r="M103" i="11"/>
  <c r="O42" i="11" l="1"/>
  <c r="O41" i="11"/>
  <c r="M44" i="11"/>
  <c r="M45" i="11"/>
  <c r="M46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9" i="11"/>
  <c r="M70" i="11"/>
  <c r="M71" i="11"/>
  <c r="M72" i="11"/>
  <c r="M73" i="11"/>
  <c r="M43" i="11" s="1"/>
  <c r="M74" i="11"/>
  <c r="M75" i="11"/>
  <c r="M76" i="11"/>
  <c r="M77" i="11"/>
  <c r="M78" i="11"/>
  <c r="M79" i="11"/>
  <c r="M80" i="11"/>
  <c r="M81" i="11"/>
  <c r="M82" i="11"/>
  <c r="M83" i="11"/>
  <c r="M84" i="11"/>
  <c r="M85" i="11"/>
  <c r="M88" i="11"/>
  <c r="M89" i="11"/>
  <c r="M41" i="11" l="1"/>
  <c r="J144" i="11"/>
  <c r="Q97" i="11" l="1"/>
  <c r="P97" i="11"/>
  <c r="N97" i="11"/>
  <c r="L97" i="11"/>
  <c r="K97" i="11"/>
  <c r="J97" i="11"/>
  <c r="N43" i="11"/>
  <c r="L43" i="11"/>
  <c r="L92" i="11"/>
  <c r="N130" i="11"/>
  <c r="N26" i="11"/>
  <c r="N18" i="11"/>
  <c r="O86" i="11"/>
  <c r="L37" i="11"/>
  <c r="Q37" i="11"/>
  <c r="P37" i="11"/>
  <c r="N37" i="11"/>
  <c r="J37" i="11"/>
  <c r="O5" i="11" l="1"/>
  <c r="O155" i="11" l="1"/>
  <c r="O154" i="11"/>
  <c r="O153" i="11"/>
  <c r="O152" i="11"/>
  <c r="O151" i="11"/>
  <c r="O150" i="11"/>
  <c r="O149" i="11"/>
  <c r="O148" i="11"/>
  <c r="O147" i="11"/>
  <c r="O146" i="11"/>
  <c r="O145" i="11"/>
  <c r="O143" i="11"/>
  <c r="O142" i="11"/>
  <c r="O141" i="11"/>
  <c r="O140" i="11"/>
  <c r="O139" i="11"/>
  <c r="O138" i="11"/>
  <c r="O137" i="11"/>
  <c r="O136" i="11"/>
  <c r="O135" i="11"/>
  <c r="O134" i="11"/>
  <c r="O133" i="11"/>
  <c r="O120" i="11"/>
  <c r="O117" i="11"/>
  <c r="O116" i="11"/>
  <c r="O109" i="11"/>
  <c r="O103" i="11"/>
  <c r="O102" i="11"/>
  <c r="O98" i="11"/>
  <c r="O89" i="11"/>
  <c r="O88" i="11"/>
  <c r="O85" i="11"/>
  <c r="O84" i="11"/>
  <c r="O83" i="11"/>
  <c r="O82" i="11"/>
  <c r="O81" i="11"/>
  <c r="O80" i="11"/>
  <c r="O79" i="11"/>
  <c r="O78" i="11"/>
  <c r="O77" i="11"/>
  <c r="O76" i="11"/>
  <c r="O75" i="11"/>
  <c r="O74" i="11"/>
  <c r="O73" i="11"/>
  <c r="O71" i="11"/>
  <c r="O70" i="11"/>
  <c r="O69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6" i="11"/>
  <c r="O45" i="11"/>
  <c r="O44" i="11"/>
  <c r="O40" i="11"/>
  <c r="O39" i="11"/>
  <c r="O38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M116" i="11" l="1"/>
  <c r="J91" i="11"/>
  <c r="Q96" i="11"/>
  <c r="P96" i="11"/>
  <c r="L96" i="11"/>
  <c r="J96" i="11"/>
  <c r="Q106" i="11"/>
  <c r="P106" i="11"/>
  <c r="N106" i="11"/>
  <c r="O106" i="11" s="1"/>
  <c r="L106" i="11"/>
  <c r="K106" i="11"/>
  <c r="J106" i="11"/>
  <c r="Q108" i="11"/>
  <c r="P108" i="11"/>
  <c r="N108" i="11"/>
  <c r="O108" i="11" s="1"/>
  <c r="L108" i="11"/>
  <c r="J108" i="11"/>
  <c r="J115" i="11"/>
  <c r="J113" i="11" s="1"/>
  <c r="P105" i="11" l="1"/>
  <c r="N96" i="11"/>
  <c r="O96" i="11" s="1"/>
  <c r="O97" i="11"/>
  <c r="K96" i="11"/>
  <c r="K110" i="11"/>
  <c r="Q105" i="11"/>
  <c r="L105" i="11"/>
  <c r="N105" i="11"/>
  <c r="O105" i="11" s="1"/>
  <c r="J105" i="11"/>
  <c r="J101" i="11"/>
  <c r="L115" i="11"/>
  <c r="L113" i="11" s="1"/>
  <c r="J99" i="11" l="1"/>
  <c r="J100" i="11"/>
  <c r="M93" i="11" l="1"/>
  <c r="M127" i="11" s="1"/>
  <c r="M117" i="11"/>
  <c r="K43" i="11"/>
  <c r="K93" i="11" s="1"/>
  <c r="K127" i="11" s="1"/>
  <c r="Q43" i="11"/>
  <c r="Q93" i="11" s="1"/>
  <c r="Q127" i="11" s="1"/>
  <c r="P43" i="11"/>
  <c r="P93" i="11" s="1"/>
  <c r="P127" i="11" s="1"/>
  <c r="L93" i="11"/>
  <c r="L127" i="11" s="1"/>
  <c r="Q92" i="11"/>
  <c r="Q126" i="11" s="1"/>
  <c r="P92" i="11"/>
  <c r="P126" i="11" s="1"/>
  <c r="J43" i="11"/>
  <c r="J93" i="11" s="1"/>
  <c r="J127" i="11" s="1"/>
  <c r="J92" i="11"/>
  <c r="J126" i="11" s="1"/>
  <c r="L91" i="11"/>
  <c r="K38" i="11"/>
  <c r="O43" i="11" l="1"/>
  <c r="L126" i="11"/>
  <c r="J94" i="11"/>
  <c r="P91" i="11"/>
  <c r="N93" i="11"/>
  <c r="Q91" i="11"/>
  <c r="N91" i="11"/>
  <c r="N92" i="11" s="1"/>
  <c r="N126" i="11" s="1"/>
  <c r="M38" i="11"/>
  <c r="L94" i="11" l="1"/>
  <c r="N127" i="11"/>
  <c r="O127" i="11" s="1"/>
  <c r="O93" i="11"/>
  <c r="Q94" i="11"/>
  <c r="P94" i="11"/>
  <c r="N94" i="11"/>
  <c r="J131" i="11"/>
  <c r="J157" i="11" s="1"/>
  <c r="Q132" i="11"/>
  <c r="P132" i="11"/>
  <c r="N132" i="11"/>
  <c r="L132" i="11"/>
  <c r="J132" i="11"/>
  <c r="J158" i="11" s="1"/>
  <c r="J130" i="11"/>
  <c r="J156" i="11" s="1"/>
  <c r="M154" i="11"/>
  <c r="M145" i="11"/>
  <c r="M138" i="11"/>
  <c r="Q115" i="11" l="1"/>
  <c r="O107" i="11"/>
  <c r="M107" i="11"/>
  <c r="M106" i="11" s="1"/>
  <c r="Q121" i="11" l="1"/>
  <c r="Q113" i="11"/>
  <c r="L104" i="11"/>
  <c r="N104" i="11"/>
  <c r="L101" i="11" l="1"/>
  <c r="L99" i="11" s="1"/>
  <c r="L110" i="11" l="1"/>
  <c r="L111" i="11" s="1"/>
  <c r="K108" i="11" l="1"/>
  <c r="Q104" i="11"/>
  <c r="K104" i="11"/>
  <c r="K105" i="11" l="1"/>
  <c r="J104" i="11"/>
  <c r="J110" i="11" s="1"/>
  <c r="J111" i="11" s="1"/>
  <c r="P104" i="11"/>
  <c r="O10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L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J26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M4" i="11" l="1"/>
  <c r="M18" i="11"/>
  <c r="M26" i="11"/>
  <c r="O26" i="11"/>
  <c r="O18" i="11"/>
  <c r="K115" i="11" l="1"/>
  <c r="K101" i="11"/>
  <c r="K99" i="11" s="1"/>
  <c r="K111" i="11" s="1"/>
  <c r="K4" i="11"/>
  <c r="K3" i="11" s="1"/>
  <c r="P131" i="11" l="1"/>
  <c r="P157" i="11" s="1"/>
  <c r="K121" i="11"/>
  <c r="M98" i="11"/>
  <c r="J4" i="11"/>
  <c r="K144" i="11"/>
  <c r="K131" i="11"/>
  <c r="K157" i="11" s="1"/>
  <c r="K132" i="11"/>
  <c r="K130" i="11"/>
  <c r="K119" i="11"/>
  <c r="K118" i="11" s="1"/>
  <c r="K114" i="11" s="1"/>
  <c r="K39" i="11"/>
  <c r="K34" i="11"/>
  <c r="K35" i="11" s="1"/>
  <c r="Q158" i="11"/>
  <c r="P158" i="11"/>
  <c r="N158" i="11"/>
  <c r="L158" i="11"/>
  <c r="J159" i="11"/>
  <c r="L131" i="11"/>
  <c r="L157" i="11" s="1"/>
  <c r="Q144" i="11"/>
  <c r="P144" i="11"/>
  <c r="L144" i="11"/>
  <c r="Q131" i="11"/>
  <c r="Q157" i="11" s="1"/>
  <c r="N131" i="11"/>
  <c r="Q130" i="11"/>
  <c r="P130" i="11"/>
  <c r="L130" i="11"/>
  <c r="M155" i="11"/>
  <c r="M153" i="11"/>
  <c r="M152" i="11"/>
  <c r="M151" i="11"/>
  <c r="M150" i="11"/>
  <c r="M149" i="11"/>
  <c r="M146" i="11"/>
  <c r="M143" i="11"/>
  <c r="M141" i="11"/>
  <c r="M140" i="11"/>
  <c r="M139" i="11"/>
  <c r="M137" i="11"/>
  <c r="M136" i="11"/>
  <c r="M135" i="11"/>
  <c r="M133" i="11"/>
  <c r="M40" i="11"/>
  <c r="M120" i="11"/>
  <c r="M109" i="11"/>
  <c r="M108" i="11" s="1"/>
  <c r="M105" i="11" s="1"/>
  <c r="M104" i="11" s="1"/>
  <c r="M102" i="11"/>
  <c r="Q119" i="11"/>
  <c r="Q118" i="11" s="1"/>
  <c r="P119" i="11"/>
  <c r="P118" i="11" s="1"/>
  <c r="N119" i="11"/>
  <c r="N118" i="11" s="1"/>
  <c r="L119" i="11"/>
  <c r="L118" i="11" s="1"/>
  <c r="J119" i="11"/>
  <c r="J118" i="11" s="1"/>
  <c r="J114" i="11" s="1"/>
  <c r="J122" i="11" s="1"/>
  <c r="J125" i="11" s="1"/>
  <c r="P115" i="11"/>
  <c r="N115" i="11"/>
  <c r="O115" i="11" s="1"/>
  <c r="L121" i="11"/>
  <c r="Q101" i="11"/>
  <c r="P101" i="11"/>
  <c r="N101" i="11"/>
  <c r="Q4" i="11"/>
  <c r="P4" i="11"/>
  <c r="N4" i="11"/>
  <c r="M134" i="11"/>
  <c r="M142" i="11"/>
  <c r="M147" i="11"/>
  <c r="M148" i="11"/>
  <c r="L4" i="11"/>
  <c r="K158" i="11" l="1"/>
  <c r="O158" i="11" s="1"/>
  <c r="O132" i="11"/>
  <c r="M97" i="11"/>
  <c r="M96" i="11" s="1"/>
  <c r="O4" i="11"/>
  <c r="O131" i="11"/>
  <c r="N157" i="11"/>
  <c r="O157" i="11" s="1"/>
  <c r="K37" i="11"/>
  <c r="K91" i="11" s="1"/>
  <c r="K42" i="11" s="1"/>
  <c r="O130" i="11"/>
  <c r="N100" i="11"/>
  <c r="O100" i="11" s="1"/>
  <c r="O101" i="11"/>
  <c r="N114" i="11"/>
  <c r="O114" i="11" s="1"/>
  <c r="O118" i="11"/>
  <c r="M144" i="11"/>
  <c r="P121" i="11"/>
  <c r="P113" i="11"/>
  <c r="P114" i="11"/>
  <c r="P122" i="11" s="1"/>
  <c r="P125" i="11" s="1"/>
  <c r="Q114" i="11"/>
  <c r="Q122" i="11" s="1"/>
  <c r="L114" i="11"/>
  <c r="L122" i="11" s="1"/>
  <c r="N121" i="11"/>
  <c r="N113" i="11"/>
  <c r="M118" i="11"/>
  <c r="O37" i="11"/>
  <c r="M132" i="11"/>
  <c r="M158" i="11" s="1"/>
  <c r="J121" i="11"/>
  <c r="O119" i="11"/>
  <c r="K122" i="11"/>
  <c r="M39" i="11"/>
  <c r="M37" i="11" s="1"/>
  <c r="P99" i="11"/>
  <c r="P100" i="11"/>
  <c r="Q99" i="11"/>
  <c r="Q100" i="11"/>
  <c r="L100" i="11"/>
  <c r="K156" i="11"/>
  <c r="K159" i="11" s="1"/>
  <c r="K113" i="11"/>
  <c r="M101" i="11"/>
  <c r="O144" i="11"/>
  <c r="Q156" i="11"/>
  <c r="Q159" i="11" s="1"/>
  <c r="Q3" i="11"/>
  <c r="Q34" i="11" s="1"/>
  <c r="M119" i="11"/>
  <c r="P3" i="11"/>
  <c r="P34" i="11" s="1"/>
  <c r="P35" i="11" s="1"/>
  <c r="L156" i="11"/>
  <c r="L159" i="11" s="1"/>
  <c r="N156" i="11"/>
  <c r="M131" i="11"/>
  <c r="M157" i="11" s="1"/>
  <c r="M130" i="11"/>
  <c r="P156" i="11"/>
  <c r="P159" i="11" s="1"/>
  <c r="N3" i="11"/>
  <c r="J3" i="11"/>
  <c r="J34" i="11" s="1"/>
  <c r="L3" i="11"/>
  <c r="L34" i="11" s="1"/>
  <c r="L124" i="11" s="1"/>
  <c r="N99" i="11"/>
  <c r="O99" i="11" s="1"/>
  <c r="M115" i="11"/>
  <c r="M113" i="11" s="1"/>
  <c r="O91" i="11" l="1"/>
  <c r="K92" i="11"/>
  <c r="K124" i="11"/>
  <c r="K94" i="11"/>
  <c r="O94" i="11" s="1"/>
  <c r="O113" i="11"/>
  <c r="O156" i="11"/>
  <c r="O121" i="11"/>
  <c r="J35" i="11"/>
  <c r="N34" i="11"/>
  <c r="N35" i="11" s="1"/>
  <c r="O3" i="11"/>
  <c r="P123" i="11"/>
  <c r="L125" i="11"/>
  <c r="L128" i="11" s="1"/>
  <c r="L160" i="11" s="1"/>
  <c r="L123" i="11"/>
  <c r="Q123" i="11"/>
  <c r="Q125" i="11"/>
  <c r="Q35" i="11"/>
  <c r="P110" i="11"/>
  <c r="P111" i="11" s="1"/>
  <c r="M114" i="11"/>
  <c r="M122" i="11" s="1"/>
  <c r="M125" i="11" s="1"/>
  <c r="K123" i="11"/>
  <c r="K125" i="11"/>
  <c r="J124" i="11"/>
  <c r="J128" i="11" s="1"/>
  <c r="N110" i="11"/>
  <c r="Q110" i="11"/>
  <c r="N122" i="11"/>
  <c r="O122" i="11" s="1"/>
  <c r="J123" i="11"/>
  <c r="M91" i="11"/>
  <c r="M92" i="11" s="1"/>
  <c r="M126" i="11" s="1"/>
  <c r="L35" i="11"/>
  <c r="M99" i="11"/>
  <c r="M110" i="11" s="1"/>
  <c r="M100" i="11"/>
  <c r="N159" i="11"/>
  <c r="M156" i="11"/>
  <c r="M159" i="11" s="1"/>
  <c r="M3" i="11"/>
  <c r="M34" i="11" s="1"/>
  <c r="M35" i="11" s="1"/>
  <c r="M121" i="11"/>
  <c r="O159" i="11" l="1"/>
  <c r="O34" i="11"/>
  <c r="O35" i="11" s="1"/>
  <c r="K126" i="11"/>
  <c r="O126" i="11" s="1"/>
  <c r="O92" i="11"/>
  <c r="K128" i="11"/>
  <c r="K160" i="11" s="1"/>
  <c r="Q111" i="11"/>
  <c r="Q124" i="11"/>
  <c r="Q128" i="11" s="1"/>
  <c r="Q160" i="11" s="1"/>
  <c r="N111" i="11"/>
  <c r="N124" i="11"/>
  <c r="P124" i="11"/>
  <c r="P128" i="11" s="1"/>
  <c r="P160" i="11" s="1"/>
  <c r="M111" i="11"/>
  <c r="M123" i="11"/>
  <c r="M94" i="11"/>
  <c r="N123" i="11"/>
  <c r="O123" i="11" s="1"/>
  <c r="N125" i="11"/>
  <c r="O125" i="11" s="1"/>
  <c r="J160" i="11"/>
  <c r="O110" i="11"/>
  <c r="O124" i="11" l="1"/>
  <c r="N128" i="11"/>
  <c r="M124" i="11"/>
  <c r="M128" i="11" s="1"/>
  <c r="M160" i="11" s="1"/>
  <c r="O111" i="11"/>
  <c r="O128" i="11" l="1"/>
  <c r="N160" i="11"/>
  <c r="O160" i="11" s="1"/>
</calcChain>
</file>

<file path=xl/sharedStrings.xml><?xml version="1.0" encoding="utf-8"?>
<sst xmlns="http://schemas.openxmlformats.org/spreadsheetml/2006/main" count="1075" uniqueCount="193">
  <si>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</si>
  <si>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</si>
  <si>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</si>
  <si>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</si>
  <si>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</si>
  <si>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</si>
  <si>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</si>
  <si>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</si>
  <si>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</si>
  <si>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</si>
  <si>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</si>
  <si>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</si>
  <si>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</si>
  <si>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</si>
  <si>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</si>
  <si>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</si>
  <si>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</si>
  <si>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</si>
  <si>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</si>
  <si>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</si>
  <si>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</si>
  <si>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</si>
  <si>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</si>
  <si>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</si>
  <si>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</si>
  <si>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</si>
  <si>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</si>
  <si>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</si>
  <si>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</si>
  <si>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</si>
  <si>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</si>
  <si>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</si>
  <si>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</si>
  <si>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</si>
  <si>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</si>
  <si>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</si>
  <si>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</si>
  <si>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</si>
  <si>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</si>
  <si>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</si>
  <si>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</si>
  <si>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</si>
  <si>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</si>
  <si>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</si>
  <si>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</si>
  <si>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</si>
  <si>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</si>
  <si>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</si>
  <si>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</si>
  <si>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</si>
  <si>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</si>
  <si>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</si>
  <si>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</si>
  <si>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</si>
  <si>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</si>
  <si>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</si>
  <si>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</si>
  <si>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</si>
  <si>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</si>
  <si>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</si>
  <si>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</si>
  <si>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</si>
  <si>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</si>
  <si>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</si>
  <si>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</si>
  <si>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</si>
  <si>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</si>
  <si>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</si>
  <si>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</si>
  <si>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</si>
  <si>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</si>
  <si>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</si>
  <si>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</si>
  <si>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</si>
  <si>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</si>
  <si>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</si>
  <si>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</si>
  <si>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</si>
  <si>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</si>
  <si>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</si>
  <si>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</si>
  <si>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</si>
  <si>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</si>
  <si>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</si>
  <si>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</si>
  <si>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</si>
  <si>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</si>
  <si>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</si>
  <si>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</si>
  <si>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</si>
  <si>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</si>
  <si>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</si>
  <si>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</si>
  <si>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</si>
  <si>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</si>
  <si>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</si>
  <si>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</si>
  <si>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</si>
  <si>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</si>
  <si>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</si>
  <si>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</si>
  <si>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</si>
  <si>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</si>
  <si>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</si>
  <si>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</si>
  <si>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</si>
  <si>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</si>
  <si>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</si>
  <si>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</si>
  <si>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</si>
  <si>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</si>
  <si>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</si>
  <si>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</si>
  <si>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</si>
  <si>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</si>
  <si>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</si>
  <si>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</si>
  <si>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</si>
  <si>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</si>
  <si>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</si>
  <si>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</si>
  <si>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</si>
  <si>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</si>
  <si>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</si>
  <si>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</si>
  <si>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</si>
  <si>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</si>
  <si>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</si>
  <si>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</si>
  <si>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</si>
  <si>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</si>
  <si>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</si>
  <si>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</si>
  <si>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</si>
  <si>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</si>
  <si>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</si>
  <si>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</si>
  <si>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</si>
  <si>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</si>
  <si>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</si>
  <si>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</si>
  <si>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</si>
  <si>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</si>
  <si>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</si>
  <si>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</si>
  <si>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</si>
  <si>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RECONSTRUCCIÓN Y DOTACIÓN SEDE MEDICINA LEGAL REGIONAL NOR ORIENTE  CÚCUTA</t>
  </si>
  <si>
    <t>CONSTRUCCIÓN Y DOTACIÓN SEDE MEDICINA LEGAL REGIONAL ORIENTE  SOACHA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</si>
  <si>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</si>
  <si>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</si>
  <si>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</si>
  <si>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</si>
  <si>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</si>
  <si>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</si>
  <si>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</si>
  <si>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</si>
  <si>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</si>
  <si>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</si>
  <si>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</si>
  <si>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</si>
  <si>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</si>
  <si>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</si>
  <si>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</si>
  <si>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</si>
  <si>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</si>
  <si>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</si>
  <si>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</si>
  <si>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</si>
  <si>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</si>
  <si>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</si>
  <si>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</si>
  <si>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</si>
  <si>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</si>
  <si>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</si>
  <si>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</si>
  <si>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</si>
  <si>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</si>
  <si>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</si>
  <si>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</si>
  <si>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</si>
  <si>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</si>
  <si>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</si>
  <si>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</si>
  <si>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</si>
  <si>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</si>
  <si>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</si>
  <si>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</si>
  <si>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</si>
  <si>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</si>
  <si>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</si>
  <si>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</si>
  <si>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ARTÍCULOS TEXTILES (EXCEPTO PRENDAS DE VESTIR)</t>
  </si>
  <si>
    <t>Fecha: Julio 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</si>
</sst>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5" borderId="14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164" fontId="7" fillId="0" borderId="0" xfId="0" applyNumberFormat="1" applyFont="1" applyAlignment="1">
      <alignment vertical="top"/>
    </xf>
    <xf numFmtId="0" fontId="23" fillId="2" borderId="4" xfId="2" applyFont="1" applyFill="1" applyBorder="1" applyAlignment="1">
      <alignment horizontal="center" vertical="center" wrapText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24" fillId="5" borderId="1" xfId="0" applyNumberFormat="1" applyFont="1" applyFill="1" applyBorder="1" applyAlignment="1">
      <alignment horizontal="center" vertical="center" wrapText="1" readingOrder="1"/>
    </xf>
    <xf numFmtId="164" fontId="8" fillId="3" borderId="1" xfId="1" applyFont="1" applyFill="1" applyBorder="1" applyAlignment="1">
      <alignment horizontal="right" vertical="center" wrapText="1" readingOrder="1"/>
    </xf>
    <xf numFmtId="164" fontId="8" fillId="0" borderId="1" xfId="1" applyNumberFormat="1" applyFont="1" applyFill="1" applyBorder="1" applyAlignment="1">
      <alignment horizontal="right" vertical="center" wrapText="1" readingOrder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43" fontId="7" fillId="0" borderId="0" xfId="0" applyNumberFormat="1" applyFont="1" applyAlignment="1">
      <alignment vertical="top"/>
    </xf>
    <xf numFmtId="43" fontId="7" fillId="5" borderId="0" xfId="0" applyNumberFormat="1" applyFont="1" applyFill="1" applyAlignment="1">
      <alignment vertical="top"/>
    </xf>
    <xf numFmtId="164" fontId="8" fillId="0" borderId="6" xfId="1" applyFont="1" applyFill="1" applyBorder="1" applyAlignment="1">
      <alignment horizontal="right" vertical="center" wrapText="1" readingOrder="1"/>
    </xf>
    <xf numFmtId="10" fontId="18" fillId="5" borderId="27" xfId="4" applyNumberFormat="1" applyFont="1" applyFill="1" applyBorder="1" applyAlignment="1">
      <alignment horizontal="right" vertical="center" wrapText="1" readingOrder="1"/>
    </xf>
    <xf numFmtId="164" fontId="10" fillId="0" borderId="0" xfId="1" applyFont="1" applyFill="1" applyBorder="1" applyAlignment="1">
      <alignment horizontal="right" vertical="center" wrapText="1" readingOrder="1"/>
    </xf>
    <xf numFmtId="164" fontId="10" fillId="4" borderId="12" xfId="1" applyFont="1" applyFill="1" applyBorder="1" applyAlignment="1">
      <alignment horizontal="right" vertical="center" wrapText="1" readingOrder="1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22" fillId="4" borderId="24" xfId="2" applyFont="1" applyFill="1" applyBorder="1" applyAlignment="1">
      <alignment horizontal="center" vertical="center" wrapText="1"/>
    </xf>
    <xf numFmtId="0" fontId="22" fillId="4" borderId="25" xfId="2" applyFont="1" applyFill="1" applyBorder="1" applyAlignment="1">
      <alignment horizontal="center" vertical="center" wrapText="1"/>
    </xf>
    <xf numFmtId="0" fontId="22" fillId="4" borderId="26" xfId="2" applyFont="1" applyFill="1" applyBorder="1" applyAlignment="1">
      <alignment horizontal="center" vertical="center" wrapText="1"/>
    </xf>
    <xf numFmtId="0" fontId="22" fillId="4" borderId="15" xfId="2" applyFont="1" applyFill="1" applyBorder="1" applyAlignment="1">
      <alignment horizontal="center" vertical="center" wrapText="1"/>
    </xf>
    <xf numFmtId="0" fontId="22" fillId="4" borderId="16" xfId="2" applyFont="1" applyFill="1" applyBorder="1" applyAlignment="1">
      <alignment horizontal="center" vertical="center" wrapText="1"/>
    </xf>
    <xf numFmtId="0" fontId="22" fillId="4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4"/>
  <sheetViews>
    <sheetView showGridLines="0" tabSelected="1" zoomScale="115" zoomScaleNormal="115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99" t="s">
        <v>25</v>
      </c>
      <c r="B1" s="100"/>
      <c r="C1" s="100"/>
      <c r="D1" s="100"/>
      <c r="E1" s="100"/>
      <c r="F1" s="101"/>
      <c r="G1" s="13" t="s">
        <v>1</v>
      </c>
      <c r="H1" s="13" t="s">
        <v>2</v>
      </c>
      <c r="I1" s="13" t="s">
        <v>3</v>
      </c>
      <c r="J1" s="13" t="s">
        <v>37</v>
      </c>
      <c r="K1" s="13" t="s">
        <v>38</v>
      </c>
      <c r="L1" s="13" t="s">
        <v>21</v>
      </c>
      <c r="M1" s="13" t="s">
        <v>22</v>
      </c>
      <c r="N1" s="13" t="s">
        <v>23</v>
      </c>
      <c r="O1" s="13" t="s">
        <v>26</v>
      </c>
      <c r="P1" s="13" t="s">
        <v>24</v>
      </c>
      <c r="Q1" s="84" t="s">
        <v>28</v>
      </c>
    </row>
    <row r="2" spans="1:17" s="8" customFormat="1" ht="14.25" customHeight="1" thickTop="1" thickBot="1" x14ac:dyDescent="0.3">
      <c r="A2" s="96" t="s">
        <v>100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</row>
    <row r="3" spans="1:17" s="19" customFormat="1" ht="17.25" customHeight="1" x14ac:dyDescent="0.25">
      <c r="A3" s="52" t="s">
        <v>4</v>
      </c>
      <c r="B3" s="25" t="s">
        <v>39</v>
      </c>
      <c r="C3" s="25" t="s">
        <v>39</v>
      </c>
      <c r="D3" s="53"/>
      <c r="E3" s="53"/>
      <c r="F3" s="53"/>
      <c r="G3" s="54" t="s">
        <v>76</v>
      </c>
      <c r="H3" s="53" t="s">
        <v>6</v>
      </c>
      <c r="I3" s="55">
        <v>10</v>
      </c>
      <c r="J3" s="56">
        <f>J4+J18+J26</f>
        <v>182967700000</v>
      </c>
      <c r="K3" s="56">
        <f>K4+K18+K26</f>
        <v>0</v>
      </c>
      <c r="L3" s="56">
        <f>L4+L18+L26</f>
        <v>78014988447</v>
      </c>
      <c r="M3" s="56">
        <f>M4+M18+M26</f>
        <v>104952711553</v>
      </c>
      <c r="N3" s="56">
        <f>N4+N18+N26</f>
        <v>78014988447</v>
      </c>
      <c r="O3" s="93">
        <f>IF(N3&gt;1,N3/(J3-K3),0)</f>
        <v>0.4263866706910564</v>
      </c>
      <c r="P3" s="56">
        <f>P4+P18+P26</f>
        <v>76869311667</v>
      </c>
      <c r="Q3" s="57">
        <f>Q4+Q18+Q26</f>
        <v>76869311667</v>
      </c>
    </row>
    <row r="4" spans="1:17" s="19" customFormat="1" ht="16.5" customHeight="1" x14ac:dyDescent="0.25">
      <c r="A4" s="24" t="s">
        <v>4</v>
      </c>
      <c r="B4" s="25" t="s">
        <v>39</v>
      </c>
      <c r="C4" s="25" t="s">
        <v>39</v>
      </c>
      <c r="D4" s="25" t="s">
        <v>39</v>
      </c>
      <c r="E4" s="20"/>
      <c r="F4" s="20"/>
      <c r="G4" s="26" t="s">
        <v>43</v>
      </c>
      <c r="H4" s="25" t="s">
        <v>6</v>
      </c>
      <c r="I4" s="27" t="s">
        <v>7</v>
      </c>
      <c r="J4" s="39">
        <f>SUM(J5:J17)</f>
        <v>124483900000</v>
      </c>
      <c r="K4" s="39">
        <f>SUM(K5:K17)</f>
        <v>0</v>
      </c>
      <c r="L4" s="39">
        <f>SUM(L5:L17)</f>
        <v>52895361229</v>
      </c>
      <c r="M4" s="28">
        <f>SUM(M5:M17)</f>
        <v>71588538771</v>
      </c>
      <c r="N4" s="39">
        <f>SUM(N5:N17)</f>
        <v>52895361229</v>
      </c>
      <c r="O4" s="41">
        <f>IF(N4&gt;1,N4/(J4-K4),0)</f>
        <v>0.42491728833206543</v>
      </c>
      <c r="P4" s="28">
        <f>SUM(P5:P17)</f>
        <v>52895361229</v>
      </c>
      <c r="Q4" s="51">
        <f>SUM(Q5:Q17)</f>
        <v>52895361229</v>
      </c>
    </row>
    <row r="5" spans="1:17" s="19" customFormat="1" ht="15" customHeight="1" x14ac:dyDescent="0.25">
      <c r="A5" s="38" t="s">
        <v>4</v>
      </c>
      <c r="B5" s="20" t="s">
        <v>39</v>
      </c>
      <c r="C5" s="20" t="s">
        <v>39</v>
      </c>
      <c r="D5" s="20" t="s">
        <v>40</v>
      </c>
      <c r="E5" s="20" t="s">
        <v>40</v>
      </c>
      <c r="F5" s="20"/>
      <c r="G5" s="37" t="s">
        <v>41</v>
      </c>
      <c r="H5" s="20" t="s">
        <v>6</v>
      </c>
      <c r="I5" s="21">
        <v>10</v>
      </c>
      <c r="J5" s="22">
        <v>88851741493</v>
      </c>
      <c r="K5" s="22">
        <v>0</v>
      </c>
      <c r="L5" s="22">
        <v>43069946392</v>
      </c>
      <c r="M5" s="22">
        <f t="shared" ref="M5:M17" si="0">+J5-L5-K5</f>
        <v>45781795101</v>
      </c>
      <c r="N5" s="22">
        <v>43069946392</v>
      </c>
      <c r="O5" s="40">
        <f>IF(N5&gt;1,N5/(J5-K5),0)</f>
        <v>0.48473947351266239</v>
      </c>
      <c r="P5" s="22">
        <v>43069946392</v>
      </c>
      <c r="Q5" s="23">
        <v>43069946392</v>
      </c>
    </row>
    <row r="6" spans="1:17" s="19" customFormat="1" ht="15" customHeight="1" x14ac:dyDescent="0.25">
      <c r="A6" s="38" t="s">
        <v>4</v>
      </c>
      <c r="B6" s="20" t="s">
        <v>39</v>
      </c>
      <c r="C6" s="20" t="s">
        <v>39</v>
      </c>
      <c r="D6" s="20" t="s">
        <v>40</v>
      </c>
      <c r="E6" s="20" t="s">
        <v>42</v>
      </c>
      <c r="F6" s="20"/>
      <c r="G6" s="37" t="s">
        <v>59</v>
      </c>
      <c r="H6" s="20" t="s">
        <v>6</v>
      </c>
      <c r="I6" s="21">
        <v>10</v>
      </c>
      <c r="J6" s="22">
        <v>2178214771</v>
      </c>
      <c r="K6" s="22">
        <v>0</v>
      </c>
      <c r="L6" s="22">
        <v>998424611</v>
      </c>
      <c r="M6" s="22">
        <f t="shared" si="0"/>
        <v>1179790160</v>
      </c>
      <c r="N6" s="22">
        <v>998424611</v>
      </c>
      <c r="O6" s="40">
        <f t="shared" ref="O6:O17" si="1">IF(N6&gt;1,N6/(J6-K6),0)</f>
        <v>0.45836830430712383</v>
      </c>
      <c r="P6" s="22">
        <v>998424611</v>
      </c>
      <c r="Q6" s="23">
        <v>998424611</v>
      </c>
    </row>
    <row r="7" spans="1:17" s="19" customFormat="1" ht="16.5" customHeight="1" x14ac:dyDescent="0.25">
      <c r="A7" s="38" t="s">
        <v>4</v>
      </c>
      <c r="B7" s="20" t="s">
        <v>39</v>
      </c>
      <c r="C7" s="20" t="s">
        <v>39</v>
      </c>
      <c r="D7" s="20" t="s">
        <v>40</v>
      </c>
      <c r="E7" s="20" t="s">
        <v>44</v>
      </c>
      <c r="F7" s="20"/>
      <c r="G7" s="37" t="s">
        <v>60</v>
      </c>
      <c r="H7" s="20" t="s">
        <v>6</v>
      </c>
      <c r="I7" s="21">
        <v>10</v>
      </c>
      <c r="J7" s="22">
        <v>1193490496</v>
      </c>
      <c r="K7" s="22">
        <v>0</v>
      </c>
      <c r="L7" s="22">
        <v>546288369</v>
      </c>
      <c r="M7" s="22">
        <f t="shared" si="0"/>
        <v>647202127</v>
      </c>
      <c r="N7" s="22">
        <v>546288369</v>
      </c>
      <c r="O7" s="40">
        <f t="shared" si="1"/>
        <v>0.4577232670313614</v>
      </c>
      <c r="P7" s="22">
        <v>546288369</v>
      </c>
      <c r="Q7" s="23">
        <v>546288369</v>
      </c>
    </row>
    <row r="8" spans="1:17" s="19" customFormat="1" ht="15" customHeight="1" x14ac:dyDescent="0.25">
      <c r="A8" s="38" t="s">
        <v>4</v>
      </c>
      <c r="B8" s="20" t="s">
        <v>39</v>
      </c>
      <c r="C8" s="20" t="s">
        <v>39</v>
      </c>
      <c r="D8" s="20" t="s">
        <v>40</v>
      </c>
      <c r="E8" s="20" t="s">
        <v>45</v>
      </c>
      <c r="F8" s="20"/>
      <c r="G8" s="37" t="s">
        <v>46</v>
      </c>
      <c r="H8" s="20" t="s">
        <v>6</v>
      </c>
      <c r="I8" s="21">
        <v>10</v>
      </c>
      <c r="J8" s="22">
        <v>231399364</v>
      </c>
      <c r="K8" s="22">
        <v>0</v>
      </c>
      <c r="L8" s="22">
        <v>103004777</v>
      </c>
      <c r="M8" s="22">
        <f t="shared" si="0"/>
        <v>128394587</v>
      </c>
      <c r="N8" s="22">
        <v>103004777</v>
      </c>
      <c r="O8" s="40">
        <f t="shared" si="1"/>
        <v>0.44513854843611411</v>
      </c>
      <c r="P8" s="22">
        <v>103004777</v>
      </c>
      <c r="Q8" s="23">
        <v>103004777</v>
      </c>
    </row>
    <row r="9" spans="1:17" s="19" customFormat="1" ht="15" customHeight="1" x14ac:dyDescent="0.25">
      <c r="A9" s="38" t="s">
        <v>4</v>
      </c>
      <c r="B9" s="20" t="s">
        <v>39</v>
      </c>
      <c r="C9" s="20" t="s">
        <v>39</v>
      </c>
      <c r="D9" s="20" t="s">
        <v>40</v>
      </c>
      <c r="E9" s="20" t="s">
        <v>47</v>
      </c>
      <c r="F9" s="20"/>
      <c r="G9" s="37" t="s">
        <v>12</v>
      </c>
      <c r="H9" s="20" t="s">
        <v>6</v>
      </c>
      <c r="I9" s="21">
        <v>10</v>
      </c>
      <c r="J9" s="22">
        <v>369162390</v>
      </c>
      <c r="K9" s="22">
        <v>0</v>
      </c>
      <c r="L9" s="22">
        <v>164340137</v>
      </c>
      <c r="M9" s="22">
        <f t="shared" si="0"/>
        <v>204822253</v>
      </c>
      <c r="N9" s="22">
        <v>164340137</v>
      </c>
      <c r="O9" s="40">
        <f t="shared" si="1"/>
        <v>0.44517031380146826</v>
      </c>
      <c r="P9" s="22">
        <v>164340137</v>
      </c>
      <c r="Q9" s="23">
        <v>164340137</v>
      </c>
    </row>
    <row r="10" spans="1:17" s="19" customFormat="1" ht="15" customHeight="1" x14ac:dyDescent="0.25">
      <c r="A10" s="38" t="s">
        <v>4</v>
      </c>
      <c r="B10" s="20" t="s">
        <v>39</v>
      </c>
      <c r="C10" s="20" t="s">
        <v>39</v>
      </c>
      <c r="D10" s="20" t="s">
        <v>40</v>
      </c>
      <c r="E10" s="20" t="s">
        <v>48</v>
      </c>
      <c r="F10" s="20"/>
      <c r="G10" s="37" t="s">
        <v>13</v>
      </c>
      <c r="H10" s="20" t="s">
        <v>6</v>
      </c>
      <c r="I10" s="21">
        <v>10</v>
      </c>
      <c r="J10" s="22">
        <v>4301318674</v>
      </c>
      <c r="K10" s="22">
        <v>0</v>
      </c>
      <c r="L10" s="22">
        <v>65469901</v>
      </c>
      <c r="M10" s="22">
        <f t="shared" si="0"/>
        <v>4235848773</v>
      </c>
      <c r="N10" s="22">
        <v>65469901</v>
      </c>
      <c r="O10" s="40">
        <f t="shared" si="1"/>
        <v>1.5220890606348968E-2</v>
      </c>
      <c r="P10" s="22">
        <v>65469901</v>
      </c>
      <c r="Q10" s="23">
        <v>65469901</v>
      </c>
    </row>
    <row r="11" spans="1:17" s="19" customFormat="1" ht="16.5" customHeight="1" x14ac:dyDescent="0.25">
      <c r="A11" s="38" t="s">
        <v>4</v>
      </c>
      <c r="B11" s="20" t="s">
        <v>39</v>
      </c>
      <c r="C11" s="20" t="s">
        <v>39</v>
      </c>
      <c r="D11" s="20" t="s">
        <v>40</v>
      </c>
      <c r="E11" s="20" t="s">
        <v>49</v>
      </c>
      <c r="F11" s="20"/>
      <c r="G11" s="37" t="s">
        <v>61</v>
      </c>
      <c r="H11" s="20" t="s">
        <v>6</v>
      </c>
      <c r="I11" s="21">
        <v>10</v>
      </c>
      <c r="J11" s="22">
        <v>3041595133</v>
      </c>
      <c r="K11" s="22">
        <v>0</v>
      </c>
      <c r="L11" s="22">
        <v>1896397200</v>
      </c>
      <c r="M11" s="22">
        <f t="shared" si="0"/>
        <v>1145197933</v>
      </c>
      <c r="N11" s="22">
        <v>1896397200</v>
      </c>
      <c r="O11" s="40">
        <f t="shared" si="1"/>
        <v>0.62348771518763468</v>
      </c>
      <c r="P11" s="22">
        <v>1896397200</v>
      </c>
      <c r="Q11" s="23">
        <v>1896397200</v>
      </c>
    </row>
    <row r="12" spans="1:17" s="19" customFormat="1" ht="16.5" customHeight="1" x14ac:dyDescent="0.25">
      <c r="A12" s="38" t="s">
        <v>4</v>
      </c>
      <c r="B12" s="20" t="s">
        <v>39</v>
      </c>
      <c r="C12" s="20" t="s">
        <v>39</v>
      </c>
      <c r="D12" s="20" t="s">
        <v>40</v>
      </c>
      <c r="E12" s="20" t="s">
        <v>50</v>
      </c>
      <c r="F12" s="20"/>
      <c r="G12" s="37" t="s">
        <v>62</v>
      </c>
      <c r="H12" s="20" t="s">
        <v>6</v>
      </c>
      <c r="I12" s="21">
        <v>10</v>
      </c>
      <c r="J12" s="22">
        <v>452921795</v>
      </c>
      <c r="K12" s="22">
        <v>0</v>
      </c>
      <c r="L12" s="22">
        <v>199578716</v>
      </c>
      <c r="M12" s="22">
        <f t="shared" si="0"/>
        <v>253343079</v>
      </c>
      <c r="N12" s="22">
        <v>199578716</v>
      </c>
      <c r="O12" s="40">
        <f t="shared" si="1"/>
        <v>0.44064718943366371</v>
      </c>
      <c r="P12" s="22">
        <v>199578716</v>
      </c>
      <c r="Q12" s="23">
        <v>199578716</v>
      </c>
    </row>
    <row r="13" spans="1:17" s="19" customFormat="1" ht="16.5" customHeight="1" x14ac:dyDescent="0.25">
      <c r="A13" s="38" t="s">
        <v>4</v>
      </c>
      <c r="B13" s="20" t="s">
        <v>39</v>
      </c>
      <c r="C13" s="20" t="s">
        <v>39</v>
      </c>
      <c r="D13" s="20" t="s">
        <v>40</v>
      </c>
      <c r="E13" s="20" t="s">
        <v>51</v>
      </c>
      <c r="F13" s="20"/>
      <c r="G13" s="37" t="s">
        <v>15</v>
      </c>
      <c r="H13" s="20" t="s">
        <v>6</v>
      </c>
      <c r="I13" s="21">
        <v>10</v>
      </c>
      <c r="J13" s="22">
        <v>10162409556</v>
      </c>
      <c r="K13" s="22">
        <v>0</v>
      </c>
      <c r="L13" s="22">
        <v>45275392</v>
      </c>
      <c r="M13" s="22">
        <f t="shared" si="0"/>
        <v>10117134164</v>
      </c>
      <c r="N13" s="22">
        <v>45275392</v>
      </c>
      <c r="O13" s="40">
        <f t="shared" si="1"/>
        <v>4.4551827743715472E-3</v>
      </c>
      <c r="P13" s="22">
        <v>45275392</v>
      </c>
      <c r="Q13" s="23">
        <v>45275392</v>
      </c>
    </row>
    <row r="14" spans="1:17" s="19" customFormat="1" ht="16.5" customHeight="1" x14ac:dyDescent="0.25">
      <c r="A14" s="38" t="s">
        <v>4</v>
      </c>
      <c r="B14" s="20" t="s">
        <v>39</v>
      </c>
      <c r="C14" s="20" t="s">
        <v>39</v>
      </c>
      <c r="D14" s="20" t="s">
        <v>40</v>
      </c>
      <c r="E14" s="20" t="s">
        <v>52</v>
      </c>
      <c r="F14" s="20"/>
      <c r="G14" s="37" t="s">
        <v>14</v>
      </c>
      <c r="H14" s="20" t="s">
        <v>6</v>
      </c>
      <c r="I14" s="21">
        <v>10</v>
      </c>
      <c r="J14" s="22">
        <v>5085112094</v>
      </c>
      <c r="K14" s="22">
        <v>0</v>
      </c>
      <c r="L14" s="22">
        <v>1656303726</v>
      </c>
      <c r="M14" s="22">
        <f t="shared" si="0"/>
        <v>3428808368</v>
      </c>
      <c r="N14" s="22">
        <v>1656303726</v>
      </c>
      <c r="O14" s="40">
        <f t="shared" si="1"/>
        <v>0.32571626650163671</v>
      </c>
      <c r="P14" s="22">
        <v>1656303726</v>
      </c>
      <c r="Q14" s="72">
        <v>1656303726</v>
      </c>
    </row>
    <row r="15" spans="1:17" s="19" customFormat="1" ht="16.5" customHeight="1" x14ac:dyDescent="0.25">
      <c r="A15" s="38" t="s">
        <v>4</v>
      </c>
      <c r="B15" s="20" t="s">
        <v>39</v>
      </c>
      <c r="C15" s="20" t="s">
        <v>39</v>
      </c>
      <c r="D15" s="20" t="s">
        <v>42</v>
      </c>
      <c r="E15" s="20" t="s">
        <v>50</v>
      </c>
      <c r="F15" s="20"/>
      <c r="G15" s="37" t="s">
        <v>63</v>
      </c>
      <c r="H15" s="20" t="s">
        <v>6</v>
      </c>
      <c r="I15" s="21">
        <v>10</v>
      </c>
      <c r="J15" s="22">
        <v>44251919</v>
      </c>
      <c r="K15" s="22">
        <v>0</v>
      </c>
      <c r="L15" s="22">
        <v>19471086</v>
      </c>
      <c r="M15" s="22">
        <f t="shared" si="0"/>
        <v>24780833</v>
      </c>
      <c r="N15" s="22">
        <v>19471086</v>
      </c>
      <c r="O15" s="40">
        <f t="shared" si="1"/>
        <v>0.44000546055415135</v>
      </c>
      <c r="P15" s="22">
        <v>19471086</v>
      </c>
      <c r="Q15" s="72">
        <v>19471086</v>
      </c>
    </row>
    <row r="16" spans="1:17" s="19" customFormat="1" ht="16.5" customHeight="1" x14ac:dyDescent="0.25">
      <c r="A16" s="38" t="s">
        <v>4</v>
      </c>
      <c r="B16" s="20" t="s">
        <v>39</v>
      </c>
      <c r="C16" s="20" t="s">
        <v>39</v>
      </c>
      <c r="D16" s="20" t="s">
        <v>42</v>
      </c>
      <c r="E16" s="20" t="s">
        <v>53</v>
      </c>
      <c r="F16" s="20"/>
      <c r="G16" s="37" t="s">
        <v>64</v>
      </c>
      <c r="H16" s="20" t="s">
        <v>6</v>
      </c>
      <c r="I16" s="21">
        <v>10</v>
      </c>
      <c r="J16" s="22">
        <v>39738673</v>
      </c>
      <c r="K16" s="44">
        <v>0</v>
      </c>
      <c r="L16" s="22">
        <v>15308741</v>
      </c>
      <c r="M16" s="22">
        <f t="shared" si="0"/>
        <v>24429932</v>
      </c>
      <c r="N16" s="22">
        <v>15308741</v>
      </c>
      <c r="O16" s="40">
        <f t="shared" si="1"/>
        <v>0.38523533485881623</v>
      </c>
      <c r="P16" s="22">
        <v>15308741</v>
      </c>
      <c r="Q16" s="72">
        <v>15308741</v>
      </c>
    </row>
    <row r="17" spans="1:17" s="19" customFormat="1" ht="16.5" customHeight="1" x14ac:dyDescent="0.25">
      <c r="A17" s="38" t="s">
        <v>4</v>
      </c>
      <c r="B17" s="20" t="s">
        <v>39</v>
      </c>
      <c r="C17" s="20" t="s">
        <v>39</v>
      </c>
      <c r="D17" s="20" t="s">
        <v>42</v>
      </c>
      <c r="E17" s="20" t="s">
        <v>54</v>
      </c>
      <c r="F17" s="20"/>
      <c r="G17" s="37" t="s">
        <v>65</v>
      </c>
      <c r="H17" s="20" t="s">
        <v>6</v>
      </c>
      <c r="I17" s="21">
        <v>10</v>
      </c>
      <c r="J17" s="22">
        <v>8532543642</v>
      </c>
      <c r="K17" s="22">
        <v>0</v>
      </c>
      <c r="L17" s="22">
        <v>4115552181</v>
      </c>
      <c r="M17" s="22">
        <f t="shared" si="0"/>
        <v>4416991461</v>
      </c>
      <c r="N17" s="22">
        <v>4115552181</v>
      </c>
      <c r="O17" s="40">
        <f t="shared" si="1"/>
        <v>0.48233590751788152</v>
      </c>
      <c r="P17" s="44">
        <v>4115552181</v>
      </c>
      <c r="Q17" s="72">
        <v>4115552181</v>
      </c>
    </row>
    <row r="18" spans="1:17" s="66" customFormat="1" ht="16.5" customHeight="1" x14ac:dyDescent="0.25">
      <c r="A18" s="24" t="s">
        <v>4</v>
      </c>
      <c r="B18" s="25" t="s">
        <v>39</v>
      </c>
      <c r="C18" s="25" t="s">
        <v>39</v>
      </c>
      <c r="D18" s="25" t="s">
        <v>55</v>
      </c>
      <c r="E18" s="25"/>
      <c r="F18" s="25"/>
      <c r="G18" s="26" t="s">
        <v>77</v>
      </c>
      <c r="H18" s="25" t="s">
        <v>6</v>
      </c>
      <c r="I18" s="21">
        <v>10</v>
      </c>
      <c r="J18" s="28">
        <f>SUM(J19:J25)</f>
        <v>48466400000</v>
      </c>
      <c r="K18" s="28">
        <f>SUM(K19:K33)</f>
        <v>0</v>
      </c>
      <c r="L18" s="28">
        <f>SUM(L19:L25)</f>
        <v>21442228948</v>
      </c>
      <c r="M18" s="28">
        <f>SUM(M19:M25)</f>
        <v>27024171052</v>
      </c>
      <c r="N18" s="28">
        <f>SUM(N19:N25)</f>
        <v>21442228948</v>
      </c>
      <c r="O18" s="41">
        <f t="shared" ref="O18:O22" si="2">IF(N18&gt;1,N18/(J18-K18),0)</f>
        <v>0.44241431069772047</v>
      </c>
      <c r="P18" s="28">
        <f>SUM(P19:P25)</f>
        <v>20296552168</v>
      </c>
      <c r="Q18" s="36">
        <f>SUM(Q19:Q25)</f>
        <v>20296552168</v>
      </c>
    </row>
    <row r="19" spans="1:17" s="19" customFormat="1" ht="16.5" customHeight="1" x14ac:dyDescent="0.25">
      <c r="A19" s="38" t="s">
        <v>4</v>
      </c>
      <c r="B19" s="20" t="s">
        <v>39</v>
      </c>
      <c r="C19" s="20" t="s">
        <v>39</v>
      </c>
      <c r="D19" s="20" t="s">
        <v>55</v>
      </c>
      <c r="E19" s="20" t="s">
        <v>40</v>
      </c>
      <c r="F19" s="20"/>
      <c r="G19" s="37" t="s">
        <v>66</v>
      </c>
      <c r="H19" s="20" t="s">
        <v>6</v>
      </c>
      <c r="I19" s="21">
        <v>10</v>
      </c>
      <c r="J19" s="22">
        <v>13663890226</v>
      </c>
      <c r="K19" s="44">
        <v>0</v>
      </c>
      <c r="L19" s="22">
        <v>6572799500</v>
      </c>
      <c r="M19" s="22">
        <f t="shared" ref="M19:M25" si="3">+J19-L19-K19</f>
        <v>7091090726</v>
      </c>
      <c r="N19" s="22">
        <v>6572799500</v>
      </c>
      <c r="O19" s="40">
        <f t="shared" si="2"/>
        <v>0.48103427291102713</v>
      </c>
      <c r="P19" s="22">
        <v>6572799500</v>
      </c>
      <c r="Q19" s="72">
        <v>6572799500</v>
      </c>
    </row>
    <row r="20" spans="1:17" s="19" customFormat="1" ht="16.5" customHeight="1" x14ac:dyDescent="0.25">
      <c r="A20" s="38" t="s">
        <v>4</v>
      </c>
      <c r="B20" s="20" t="s">
        <v>39</v>
      </c>
      <c r="C20" s="20" t="s">
        <v>39</v>
      </c>
      <c r="D20" s="20" t="s">
        <v>55</v>
      </c>
      <c r="E20" s="20" t="s">
        <v>42</v>
      </c>
      <c r="F20" s="20"/>
      <c r="G20" s="37" t="s">
        <v>67</v>
      </c>
      <c r="H20" s="20" t="s">
        <v>6</v>
      </c>
      <c r="I20" s="21">
        <v>10</v>
      </c>
      <c r="J20" s="22">
        <v>9702269526</v>
      </c>
      <c r="K20" s="22">
        <v>0</v>
      </c>
      <c r="L20" s="22">
        <v>4634181700</v>
      </c>
      <c r="M20" s="22">
        <f t="shared" si="3"/>
        <v>5068087826</v>
      </c>
      <c r="N20" s="22">
        <v>4634181700</v>
      </c>
      <c r="O20" s="40">
        <f t="shared" si="2"/>
        <v>0.47763893670253005</v>
      </c>
      <c r="P20" s="22">
        <v>4634181700</v>
      </c>
      <c r="Q20" s="72">
        <v>4634181700</v>
      </c>
    </row>
    <row r="21" spans="1:17" s="19" customFormat="1" ht="16.5" customHeight="1" x14ac:dyDescent="0.25">
      <c r="A21" s="38" t="s">
        <v>4</v>
      </c>
      <c r="B21" s="20" t="s">
        <v>39</v>
      </c>
      <c r="C21" s="20" t="s">
        <v>39</v>
      </c>
      <c r="D21" s="20" t="s">
        <v>55</v>
      </c>
      <c r="E21" s="20" t="s">
        <v>44</v>
      </c>
      <c r="F21" s="20"/>
      <c r="G21" s="37" t="s">
        <v>145</v>
      </c>
      <c r="H21" s="20" t="s">
        <v>6</v>
      </c>
      <c r="I21" s="21">
        <v>10</v>
      </c>
      <c r="J21" s="22">
        <v>11500083775</v>
      </c>
      <c r="K21" s="22">
        <v>0</v>
      </c>
      <c r="L21" s="22">
        <v>2876093268</v>
      </c>
      <c r="M21" s="22">
        <f t="shared" si="3"/>
        <v>8623990507</v>
      </c>
      <c r="N21" s="22">
        <v>2876093268</v>
      </c>
      <c r="O21" s="40">
        <f t="shared" si="2"/>
        <v>0.25009324490768764</v>
      </c>
      <c r="P21" s="22">
        <v>2876093268</v>
      </c>
      <c r="Q21" s="72">
        <v>2876093268</v>
      </c>
    </row>
    <row r="22" spans="1:17" s="19" customFormat="1" ht="16.5" customHeight="1" x14ac:dyDescent="0.25">
      <c r="A22" s="38" t="s">
        <v>4</v>
      </c>
      <c r="B22" s="20" t="s">
        <v>39</v>
      </c>
      <c r="C22" s="20" t="s">
        <v>39</v>
      </c>
      <c r="D22" s="20" t="s">
        <v>55</v>
      </c>
      <c r="E22" s="20" t="s">
        <v>45</v>
      </c>
      <c r="F22" s="20"/>
      <c r="G22" s="37" t="s">
        <v>68</v>
      </c>
      <c r="H22" s="20" t="s">
        <v>6</v>
      </c>
      <c r="I22" s="21">
        <v>10</v>
      </c>
      <c r="J22" s="22">
        <v>4997426026</v>
      </c>
      <c r="K22" s="22">
        <v>0</v>
      </c>
      <c r="L22" s="22">
        <v>2274803800</v>
      </c>
      <c r="M22" s="22">
        <f t="shared" si="3"/>
        <v>2722622226</v>
      </c>
      <c r="N22" s="22">
        <v>2274803800</v>
      </c>
      <c r="O22" s="40">
        <f t="shared" si="2"/>
        <v>0.45519509206638131</v>
      </c>
      <c r="P22" s="22">
        <v>2274803800</v>
      </c>
      <c r="Q22" s="72">
        <v>2274803800</v>
      </c>
    </row>
    <row r="23" spans="1:17" s="19" customFormat="1" ht="16.5" customHeight="1" x14ac:dyDescent="0.25">
      <c r="A23" s="38" t="s">
        <v>4</v>
      </c>
      <c r="B23" s="20" t="s">
        <v>39</v>
      </c>
      <c r="C23" s="20" t="s">
        <v>39</v>
      </c>
      <c r="D23" s="20" t="s">
        <v>55</v>
      </c>
      <c r="E23" s="20" t="s">
        <v>47</v>
      </c>
      <c r="F23" s="20"/>
      <c r="G23" s="37" t="s">
        <v>69</v>
      </c>
      <c r="H23" s="20" t="s">
        <v>6</v>
      </c>
      <c r="I23" s="21" t="s">
        <v>7</v>
      </c>
      <c r="J23" s="22">
        <v>2240872795</v>
      </c>
      <c r="K23" s="22">
        <v>0</v>
      </c>
      <c r="L23" s="22">
        <v>2240472780</v>
      </c>
      <c r="M23" s="22">
        <f t="shared" si="3"/>
        <v>400015</v>
      </c>
      <c r="N23" s="22">
        <v>2240472780</v>
      </c>
      <c r="O23" s="40">
        <f>IF(N23&gt;1,N23/(J23-K23),0)</f>
        <v>0.99982149142919108</v>
      </c>
      <c r="P23" s="22">
        <v>1094796000</v>
      </c>
      <c r="Q23" s="72">
        <v>1094796000</v>
      </c>
    </row>
    <row r="24" spans="1:17" s="19" customFormat="1" ht="16.5" customHeight="1" x14ac:dyDescent="0.25">
      <c r="A24" s="38" t="s">
        <v>4</v>
      </c>
      <c r="B24" s="20" t="s">
        <v>39</v>
      </c>
      <c r="C24" s="20" t="s">
        <v>39</v>
      </c>
      <c r="D24" s="20" t="s">
        <v>55</v>
      </c>
      <c r="E24" s="20" t="s">
        <v>48</v>
      </c>
      <c r="F24" s="20"/>
      <c r="G24" s="37" t="s">
        <v>16</v>
      </c>
      <c r="H24" s="20" t="s">
        <v>6</v>
      </c>
      <c r="I24" s="21" t="s">
        <v>7</v>
      </c>
      <c r="J24" s="22">
        <v>3786215726</v>
      </c>
      <c r="K24" s="22">
        <v>0</v>
      </c>
      <c r="L24" s="22">
        <v>1706195400</v>
      </c>
      <c r="M24" s="22">
        <f t="shared" si="3"/>
        <v>2080020326</v>
      </c>
      <c r="N24" s="22">
        <v>1706195400</v>
      </c>
      <c r="O24" s="40">
        <f t="shared" ref="O24:O30" si="4">IF(N24&gt;1,N24/(J24-K24),0)</f>
        <v>0.45063343545998469</v>
      </c>
      <c r="P24" s="22">
        <v>1706195400</v>
      </c>
      <c r="Q24" s="72">
        <v>1706195400</v>
      </c>
    </row>
    <row r="25" spans="1:17" s="19" customFormat="1" ht="16.5" customHeight="1" x14ac:dyDescent="0.25">
      <c r="A25" s="38" t="s">
        <v>4</v>
      </c>
      <c r="B25" s="20" t="s">
        <v>39</v>
      </c>
      <c r="C25" s="20" t="s">
        <v>39</v>
      </c>
      <c r="D25" s="20" t="s">
        <v>55</v>
      </c>
      <c r="E25" s="20" t="s">
        <v>49</v>
      </c>
      <c r="F25" s="20"/>
      <c r="G25" s="37" t="s">
        <v>17</v>
      </c>
      <c r="H25" s="20" t="s">
        <v>6</v>
      </c>
      <c r="I25" s="21" t="s">
        <v>7</v>
      </c>
      <c r="J25" s="22">
        <v>2575641926</v>
      </c>
      <c r="K25" s="22">
        <v>0</v>
      </c>
      <c r="L25" s="22">
        <v>1137682500</v>
      </c>
      <c r="M25" s="22">
        <f t="shared" si="3"/>
        <v>1437959426</v>
      </c>
      <c r="N25" s="22">
        <v>1137682500</v>
      </c>
      <c r="O25" s="40">
        <f>IF(N25&gt;1,N25/(J25-K25),0)</f>
        <v>0.44170833240272389</v>
      </c>
      <c r="P25" s="22">
        <v>1137682500</v>
      </c>
      <c r="Q25" s="72">
        <v>1137682500</v>
      </c>
    </row>
    <row r="26" spans="1:17" s="66" customFormat="1" ht="16.5" customHeight="1" x14ac:dyDescent="0.25">
      <c r="A26" s="38" t="s">
        <v>4</v>
      </c>
      <c r="B26" s="25" t="s">
        <v>39</v>
      </c>
      <c r="C26" s="25" t="s">
        <v>39</v>
      </c>
      <c r="D26" s="25" t="s">
        <v>56</v>
      </c>
      <c r="E26" s="25"/>
      <c r="F26" s="25"/>
      <c r="G26" s="26" t="s">
        <v>78</v>
      </c>
      <c r="H26" s="25" t="s">
        <v>6</v>
      </c>
      <c r="I26" s="27" t="s">
        <v>7</v>
      </c>
      <c r="J26" s="28">
        <f>SUM(J27:J33)</f>
        <v>10017400000</v>
      </c>
      <c r="K26" s="28">
        <v>0</v>
      </c>
      <c r="L26" s="28">
        <f>SUM(L27:L33)</f>
        <v>3677398270</v>
      </c>
      <c r="M26" s="28">
        <f>SUM(M27:M33)</f>
        <v>6340001730</v>
      </c>
      <c r="N26" s="28">
        <f>SUM(N27:N33)</f>
        <v>3677398270</v>
      </c>
      <c r="O26" s="41">
        <f t="shared" si="4"/>
        <v>0.36710107113622298</v>
      </c>
      <c r="P26" s="39">
        <f>SUM(P27:P33)</f>
        <v>3677398270</v>
      </c>
      <c r="Q26" s="36">
        <f>SUM(Q27:Q33)</f>
        <v>3677398270</v>
      </c>
    </row>
    <row r="27" spans="1:17" s="19" customFormat="1" ht="16.5" customHeight="1" x14ac:dyDescent="0.25">
      <c r="A27" s="38" t="s">
        <v>4</v>
      </c>
      <c r="B27" s="20" t="s">
        <v>39</v>
      </c>
      <c r="C27" s="20" t="s">
        <v>39</v>
      </c>
      <c r="D27" s="20" t="s">
        <v>56</v>
      </c>
      <c r="E27" s="20" t="s">
        <v>40</v>
      </c>
      <c r="F27" s="20"/>
      <c r="G27" s="37" t="s">
        <v>70</v>
      </c>
      <c r="H27" s="20" t="s">
        <v>6</v>
      </c>
      <c r="I27" s="21" t="s">
        <v>7</v>
      </c>
      <c r="J27" s="22">
        <v>7740384876</v>
      </c>
      <c r="K27" s="22">
        <v>0</v>
      </c>
      <c r="L27" s="22">
        <v>2630242942</v>
      </c>
      <c r="M27" s="22">
        <f t="shared" ref="M27:M33" si="5">+J27-L27-K27</f>
        <v>5110141934</v>
      </c>
      <c r="N27" s="22">
        <v>2630242942</v>
      </c>
      <c r="O27" s="40">
        <f>IF(N27&gt;1,N27/(J27-K27),0)</f>
        <v>0.33980777237000015</v>
      </c>
      <c r="P27" s="22">
        <v>2630242942</v>
      </c>
      <c r="Q27" s="72">
        <v>2630242942</v>
      </c>
    </row>
    <row r="28" spans="1:17" s="19" customFormat="1" ht="16.5" customHeight="1" x14ac:dyDescent="0.25">
      <c r="A28" s="38" t="s">
        <v>4</v>
      </c>
      <c r="B28" s="20" t="s">
        <v>39</v>
      </c>
      <c r="C28" s="20" t="s">
        <v>39</v>
      </c>
      <c r="D28" s="20" t="s">
        <v>56</v>
      </c>
      <c r="E28" s="20" t="s">
        <v>40</v>
      </c>
      <c r="F28" s="20"/>
      <c r="G28" s="37" t="s">
        <v>71</v>
      </c>
      <c r="H28" s="20" t="s">
        <v>6</v>
      </c>
      <c r="I28" s="21" t="s">
        <v>7</v>
      </c>
      <c r="J28" s="22">
        <v>283982071</v>
      </c>
      <c r="K28" s="22">
        <v>0</v>
      </c>
      <c r="L28" s="22">
        <v>150766025</v>
      </c>
      <c r="M28" s="22">
        <f t="shared" si="5"/>
        <v>133216046</v>
      </c>
      <c r="N28" s="22">
        <v>150766025</v>
      </c>
      <c r="O28" s="40">
        <f t="shared" si="4"/>
        <v>0.53089980106525814</v>
      </c>
      <c r="P28" s="22">
        <v>150766025</v>
      </c>
      <c r="Q28" s="72">
        <v>150766025</v>
      </c>
    </row>
    <row r="29" spans="1:17" s="19" customFormat="1" ht="16.5" customHeight="1" x14ac:dyDescent="0.25">
      <c r="A29" s="38" t="s">
        <v>4</v>
      </c>
      <c r="B29" s="20" t="s">
        <v>39</v>
      </c>
      <c r="C29" s="20" t="s">
        <v>39</v>
      </c>
      <c r="D29" s="20" t="s">
        <v>56</v>
      </c>
      <c r="E29" s="20" t="s">
        <v>40</v>
      </c>
      <c r="F29" s="20"/>
      <c r="G29" s="37" t="s">
        <v>72</v>
      </c>
      <c r="H29" s="20" t="s">
        <v>6</v>
      </c>
      <c r="I29" s="21" t="s">
        <v>7</v>
      </c>
      <c r="J29" s="22">
        <v>559203109</v>
      </c>
      <c r="K29" s="22">
        <v>0</v>
      </c>
      <c r="L29" s="22">
        <v>188947271</v>
      </c>
      <c r="M29" s="22">
        <f t="shared" si="5"/>
        <v>370255838</v>
      </c>
      <c r="N29" s="22">
        <v>188947271</v>
      </c>
      <c r="O29" s="40">
        <f>IF(N29&gt;1,N29/(J29-K29),0)</f>
        <v>0.33788666042627458</v>
      </c>
      <c r="P29" s="22">
        <v>188947271</v>
      </c>
      <c r="Q29" s="72">
        <v>188947271</v>
      </c>
    </row>
    <row r="30" spans="1:17" s="19" customFormat="1" ht="16.5" customHeight="1" x14ac:dyDescent="0.25">
      <c r="A30" s="38" t="s">
        <v>4</v>
      </c>
      <c r="B30" s="20" t="s">
        <v>39</v>
      </c>
      <c r="C30" s="20" t="s">
        <v>39</v>
      </c>
      <c r="D30" s="20" t="s">
        <v>56</v>
      </c>
      <c r="E30" s="20" t="s">
        <v>42</v>
      </c>
      <c r="F30" s="20"/>
      <c r="G30" s="37" t="s">
        <v>73</v>
      </c>
      <c r="H30" s="20" t="s">
        <v>6</v>
      </c>
      <c r="I30" s="21" t="s">
        <v>7</v>
      </c>
      <c r="J30" s="22">
        <v>303565248</v>
      </c>
      <c r="K30" s="22">
        <v>0</v>
      </c>
      <c r="L30" s="22">
        <v>142775000</v>
      </c>
      <c r="M30" s="22">
        <f t="shared" si="5"/>
        <v>160790248</v>
      </c>
      <c r="N30" s="22">
        <v>142775000</v>
      </c>
      <c r="O30" s="40">
        <f t="shared" si="4"/>
        <v>0.47032722269974725</v>
      </c>
      <c r="P30" s="22">
        <v>142775000</v>
      </c>
      <c r="Q30" s="72">
        <v>142775000</v>
      </c>
    </row>
    <row r="31" spans="1:17" s="19" customFormat="1" ht="16.5" customHeight="1" x14ac:dyDescent="0.25">
      <c r="A31" s="38" t="s">
        <v>4</v>
      </c>
      <c r="B31" s="20" t="s">
        <v>39</v>
      </c>
      <c r="C31" s="20" t="s">
        <v>39</v>
      </c>
      <c r="D31" s="20" t="s">
        <v>56</v>
      </c>
      <c r="E31" s="20" t="s">
        <v>57</v>
      </c>
      <c r="F31" s="20"/>
      <c r="G31" s="37" t="s">
        <v>74</v>
      </c>
      <c r="H31" s="20" t="s">
        <v>6</v>
      </c>
      <c r="I31" s="21" t="s">
        <v>7</v>
      </c>
      <c r="J31" s="22">
        <v>913333956</v>
      </c>
      <c r="K31" s="22">
        <v>0</v>
      </c>
      <c r="L31" s="22">
        <v>455391313</v>
      </c>
      <c r="M31" s="22">
        <f t="shared" si="5"/>
        <v>457942643</v>
      </c>
      <c r="N31" s="22">
        <v>455391313</v>
      </c>
      <c r="O31" s="40">
        <f>IF(N31&gt;1,N31/(J31-K31),0)</f>
        <v>0.49860328744856169</v>
      </c>
      <c r="P31" s="22">
        <v>455391313</v>
      </c>
      <c r="Q31" s="72">
        <v>455391313</v>
      </c>
    </row>
    <row r="32" spans="1:17" s="19" customFormat="1" ht="16.5" customHeight="1" x14ac:dyDescent="0.25">
      <c r="A32" s="38" t="s">
        <v>4</v>
      </c>
      <c r="B32" s="20" t="s">
        <v>39</v>
      </c>
      <c r="C32" s="20" t="s">
        <v>39</v>
      </c>
      <c r="D32" s="20" t="s">
        <v>56</v>
      </c>
      <c r="E32" s="20" t="s">
        <v>58</v>
      </c>
      <c r="F32" s="20"/>
      <c r="G32" s="37" t="s">
        <v>75</v>
      </c>
      <c r="H32" s="20" t="s">
        <v>6</v>
      </c>
      <c r="I32" s="21" t="s">
        <v>7</v>
      </c>
      <c r="J32" s="22">
        <v>51801560</v>
      </c>
      <c r="K32" s="22">
        <v>0</v>
      </c>
      <c r="L32" s="22">
        <v>31680936</v>
      </c>
      <c r="M32" s="22">
        <f t="shared" si="5"/>
        <v>20120624</v>
      </c>
      <c r="N32" s="22">
        <v>31680936</v>
      </c>
      <c r="O32" s="40">
        <f>IF(N32&gt;1,N32/(J32-K32),0)</f>
        <v>0.61158266276150752</v>
      </c>
      <c r="P32" s="22">
        <v>31680936</v>
      </c>
      <c r="Q32" s="72">
        <v>31680936</v>
      </c>
    </row>
    <row r="33" spans="1:17" s="19" customFormat="1" ht="16.5" customHeight="1" x14ac:dyDescent="0.25">
      <c r="A33" s="38" t="s">
        <v>4</v>
      </c>
      <c r="B33" s="20" t="s">
        <v>39</v>
      </c>
      <c r="C33" s="20" t="s">
        <v>39</v>
      </c>
      <c r="D33" s="20" t="s">
        <v>56</v>
      </c>
      <c r="E33" s="20">
        <v>72</v>
      </c>
      <c r="F33" s="20"/>
      <c r="G33" s="37" t="s">
        <v>135</v>
      </c>
      <c r="H33" s="20" t="s">
        <v>6</v>
      </c>
      <c r="I33" s="21" t="s">
        <v>7</v>
      </c>
      <c r="J33" s="22">
        <v>165129180</v>
      </c>
      <c r="K33" s="22">
        <v>0</v>
      </c>
      <c r="L33" s="22">
        <v>77594783</v>
      </c>
      <c r="M33" s="22">
        <f t="shared" si="5"/>
        <v>87534397</v>
      </c>
      <c r="N33" s="22">
        <v>77594783</v>
      </c>
      <c r="O33" s="40">
        <f>IF(N33&gt;1,N33/(J33-K33),0)</f>
        <v>0.46990352038325389</v>
      </c>
      <c r="P33" s="22">
        <v>77594783</v>
      </c>
      <c r="Q33" s="72">
        <v>77594783</v>
      </c>
    </row>
    <row r="34" spans="1:17" ht="16.5" customHeight="1" x14ac:dyDescent="0.25">
      <c r="A34" s="14" t="s">
        <v>4</v>
      </c>
      <c r="B34" s="4" t="s">
        <v>39</v>
      </c>
      <c r="C34" s="4"/>
      <c r="D34" s="4"/>
      <c r="E34" s="4"/>
      <c r="F34" s="4"/>
      <c r="G34" s="3" t="s">
        <v>11</v>
      </c>
      <c r="H34" s="4" t="s">
        <v>6</v>
      </c>
      <c r="I34" s="5" t="s">
        <v>7</v>
      </c>
      <c r="J34" s="6">
        <f>J3</f>
        <v>182967700000</v>
      </c>
      <c r="K34" s="6">
        <f>K3</f>
        <v>0</v>
      </c>
      <c r="L34" s="6">
        <f>L3</f>
        <v>78014988447</v>
      </c>
      <c r="M34" s="6">
        <f>M3</f>
        <v>104952711553</v>
      </c>
      <c r="N34" s="6">
        <f>N3</f>
        <v>78014988447</v>
      </c>
      <c r="O34" s="42">
        <f>IF(N34&gt;1,N34/(J34-K34),0)</f>
        <v>0.4263866706910564</v>
      </c>
      <c r="P34" s="6">
        <f>P3</f>
        <v>76869311667</v>
      </c>
      <c r="Q34" s="15">
        <f>Q3</f>
        <v>76869311667</v>
      </c>
    </row>
    <row r="35" spans="1:17" ht="15" customHeight="1" thickBot="1" x14ac:dyDescent="0.3">
      <c r="A35" s="102" t="s">
        <v>27</v>
      </c>
      <c r="B35" s="103"/>
      <c r="C35" s="103"/>
      <c r="D35" s="103"/>
      <c r="E35" s="103"/>
      <c r="F35" s="103"/>
      <c r="G35" s="103"/>
      <c r="H35" s="103"/>
      <c r="I35" s="104"/>
      <c r="J35" s="7">
        <f>J34</f>
        <v>182967700000</v>
      </c>
      <c r="K35" s="7">
        <f>K34</f>
        <v>0</v>
      </c>
      <c r="L35" s="7">
        <f>L34</f>
        <v>78014988447</v>
      </c>
      <c r="M35" s="7">
        <f>SUM(M34:M34)</f>
        <v>104952711553</v>
      </c>
      <c r="N35" s="7">
        <f>N34</f>
        <v>78014988447</v>
      </c>
      <c r="O35" s="42">
        <f>O34</f>
        <v>0.4263866706910564</v>
      </c>
      <c r="P35" s="7">
        <f>P34</f>
        <v>76869311667</v>
      </c>
      <c r="Q35" s="16">
        <f>Q34</f>
        <v>76869311667</v>
      </c>
    </row>
    <row r="36" spans="1:17" ht="15.75" customHeight="1" thickBot="1" x14ac:dyDescent="0.3">
      <c r="A36" s="96" t="s">
        <v>138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8"/>
    </row>
    <row r="37" spans="1:17" s="19" customFormat="1" ht="16.5" customHeight="1" x14ac:dyDescent="0.25">
      <c r="A37" s="24" t="s">
        <v>4</v>
      </c>
      <c r="B37" s="25" t="s">
        <v>55</v>
      </c>
      <c r="C37" s="25" t="s">
        <v>39</v>
      </c>
      <c r="D37" s="25"/>
      <c r="E37" s="25"/>
      <c r="F37" s="25"/>
      <c r="G37" s="26" t="s">
        <v>88</v>
      </c>
      <c r="H37" s="25" t="s">
        <v>6</v>
      </c>
      <c r="I37" s="27">
        <v>10</v>
      </c>
      <c r="J37" s="39">
        <f>J38+J39+J40</f>
        <v>437800000</v>
      </c>
      <c r="K37" s="28">
        <f>K39</f>
        <v>0</v>
      </c>
      <c r="L37" s="39">
        <f>L38+L39+L40</f>
        <v>0</v>
      </c>
      <c r="M37" s="28">
        <f>M38+M39+M40</f>
        <v>437800000</v>
      </c>
      <c r="N37" s="28">
        <f>N38+N39+N40</f>
        <v>0</v>
      </c>
      <c r="O37" s="41">
        <f>IF(N37&gt;1,N37/(J37-K37),0)</f>
        <v>0</v>
      </c>
      <c r="P37" s="28">
        <f>P38+P39+P40</f>
        <v>0</v>
      </c>
      <c r="Q37" s="36">
        <f>Q38+Q39+Q40</f>
        <v>0</v>
      </c>
    </row>
    <row r="38" spans="1:17" s="19" customFormat="1" ht="22.5" customHeight="1" x14ac:dyDescent="0.25">
      <c r="A38" s="38" t="s">
        <v>4</v>
      </c>
      <c r="B38" s="20" t="s">
        <v>55</v>
      </c>
      <c r="C38" s="20" t="s">
        <v>39</v>
      </c>
      <c r="D38" s="20" t="s">
        <v>39</v>
      </c>
      <c r="E38" s="20" t="s">
        <v>44</v>
      </c>
      <c r="F38" s="20" t="s">
        <v>50</v>
      </c>
      <c r="G38" s="37" t="s">
        <v>148</v>
      </c>
      <c r="H38" s="20" t="s">
        <v>6</v>
      </c>
      <c r="I38" s="21" t="s">
        <v>7</v>
      </c>
      <c r="J38" s="44">
        <v>100000000</v>
      </c>
      <c r="K38" s="22">
        <f>K40</f>
        <v>0</v>
      </c>
      <c r="L38" s="44">
        <v>0</v>
      </c>
      <c r="M38" s="22">
        <f>J38-K38-L38</f>
        <v>100000000</v>
      </c>
      <c r="N38" s="22">
        <v>0</v>
      </c>
      <c r="O38" s="40">
        <f>IF(N38&gt;1,N38/(J38-K38),0)</f>
        <v>0</v>
      </c>
      <c r="P38" s="22">
        <v>0</v>
      </c>
      <c r="Q38" s="23">
        <v>0</v>
      </c>
    </row>
    <row r="39" spans="1:17" s="19" customFormat="1" ht="15" customHeight="1" x14ac:dyDescent="0.25">
      <c r="A39" s="38" t="s">
        <v>4</v>
      </c>
      <c r="B39" s="20" t="s">
        <v>55</v>
      </c>
      <c r="C39" s="20" t="s">
        <v>39</v>
      </c>
      <c r="D39" s="20" t="s">
        <v>39</v>
      </c>
      <c r="E39" s="20" t="s">
        <v>45</v>
      </c>
      <c r="F39" s="20" t="s">
        <v>44</v>
      </c>
      <c r="G39" s="37" t="s">
        <v>149</v>
      </c>
      <c r="H39" s="20" t="s">
        <v>6</v>
      </c>
      <c r="I39" s="21" t="s">
        <v>7</v>
      </c>
      <c r="J39" s="63">
        <v>327800000</v>
      </c>
      <c r="K39" s="28">
        <f>K41</f>
        <v>0</v>
      </c>
      <c r="L39" s="63">
        <v>0</v>
      </c>
      <c r="M39" s="44">
        <f>J39-K39-L39</f>
        <v>327800000</v>
      </c>
      <c r="N39" s="44">
        <v>0</v>
      </c>
      <c r="O39" s="40">
        <f t="shared" ref="O39:O40" si="6">IF(N39&gt;1,N39/(J39-K39),0)</f>
        <v>0</v>
      </c>
      <c r="P39" s="22">
        <v>0</v>
      </c>
      <c r="Q39" s="72">
        <v>0</v>
      </c>
    </row>
    <row r="40" spans="1:17" s="19" customFormat="1" ht="15" customHeight="1" x14ac:dyDescent="0.25">
      <c r="A40" s="38" t="s">
        <v>4</v>
      </c>
      <c r="B40" s="20" t="s">
        <v>55</v>
      </c>
      <c r="C40" s="20" t="s">
        <v>39</v>
      </c>
      <c r="D40" s="20" t="s">
        <v>39</v>
      </c>
      <c r="E40" s="20" t="s">
        <v>45</v>
      </c>
      <c r="F40" s="20" t="s">
        <v>49</v>
      </c>
      <c r="G40" s="37" t="s">
        <v>151</v>
      </c>
      <c r="H40" s="20" t="s">
        <v>6</v>
      </c>
      <c r="I40" s="21" t="s">
        <v>7</v>
      </c>
      <c r="J40" s="63">
        <v>10000000</v>
      </c>
      <c r="K40" s="63">
        <v>0</v>
      </c>
      <c r="L40" s="63">
        <v>0</v>
      </c>
      <c r="M40" s="22">
        <f>+J40-L40-K40</f>
        <v>10000000</v>
      </c>
      <c r="N40" s="22">
        <v>0</v>
      </c>
      <c r="O40" s="40">
        <f t="shared" si="6"/>
        <v>0</v>
      </c>
      <c r="P40" s="22">
        <v>0</v>
      </c>
      <c r="Q40" s="23">
        <v>0</v>
      </c>
    </row>
    <row r="41" spans="1:17" s="66" customFormat="1" ht="15" customHeight="1" x14ac:dyDescent="0.25">
      <c r="A41" s="24" t="s">
        <v>4</v>
      </c>
      <c r="B41" s="25" t="s">
        <v>55</v>
      </c>
      <c r="C41" s="25" t="s">
        <v>55</v>
      </c>
      <c r="D41" s="25"/>
      <c r="E41" s="25"/>
      <c r="F41" s="69"/>
      <c r="G41" s="26" t="s">
        <v>89</v>
      </c>
      <c r="H41" s="25" t="s">
        <v>6</v>
      </c>
      <c r="I41" s="27">
        <v>10</v>
      </c>
      <c r="J41" s="88">
        <f>J44+J45+J46+J47+J48+J49+J50+J51+J52+J53+J54+J55+J56+J57+J58+J59+J60+J61+J62+J63+J64+J65+J66+J67+J69+J70+J71+J74+J75+J76+J77+J78+J79+J80+J81+J82+J83+J84+J85+J86+J88+J89</f>
        <v>19544800000</v>
      </c>
      <c r="K41" s="68">
        <f>K44+K45+K46+K47+K48+K49+K50+K51+K52+K53+K54+K55+K56+K57+K58+K59+K60+K61+K62+K63+K64+K65+K66+K67+K69+K70+K71+K74+K75+K76+K77+K78+K79+K80+K81+K82+K83+K84+K85+K86+K88+K89</f>
        <v>0</v>
      </c>
      <c r="L41" s="68">
        <f>L44+L45+L46+L47+L48+L49+L50+L51+L52+L53+L54+L55+L56+L57+L58+L59+L60+L61+L62+L63+L64+L65+L66+L67+L69+L70+L71+L74+L75+L76+L77+L78+L79+L80+L81+L82+L83+L84+L85+L86+L88+L89</f>
        <v>16753823860.34</v>
      </c>
      <c r="M41" s="39">
        <f>M44+M45+M46+M47+M48+M49+M50+M51+M52+M53+M54+M55+M56+M57+M58+M59+M60+M61+M62+M63+M64+M65+M66+M67+M69+M70+M71+M74+M75+M76+M77+M78+M79+M80+M81+M82+M83+M84+M85+M86+M88+M89</f>
        <v>2790976139.6599998</v>
      </c>
      <c r="N41" s="39">
        <f>N44+N45+N46+N47+N48+N49+N50+N51+N52+N53+N54+N55+N56+N57+N58+N59+N60+N61+N62+N63+N64+N65+N66+N67+N69+N70+N71+N74+N75+N76+N77+N78+N79+N80+N81+N82+N83+N84+N85+N86+N88+N89</f>
        <v>12087775207.34</v>
      </c>
      <c r="O41" s="85">
        <f>IF(N41&gt;1,N41/(J41-K41),0)</f>
        <v>0.61846502432053541</v>
      </c>
      <c r="P41" s="39">
        <f>P44+P45+P46+P47+P48+P49+P50+P51+P52+P53+P54+P55+P56+P57+P58+P59+P60+P61+P62+P63+P64+P65+P66+P67+P69+P70+P71+P74+P75+P76+P77+P78+P79+P80+P81+P82+P83+P84+P85+P86+P88+P89</f>
        <v>8034865421.3499994</v>
      </c>
      <c r="Q41" s="51">
        <f>Q44+Q45+Q46+Q47+Q48+Q49+Q50+Q51+Q52+Q53+Q54+Q55+Q56+Q57+Q58+Q59+Q60+Q61+Q62+Q63+Q64+Q65+Q66+Q67+Q69+Q70+Q71+Q74+Q75+Q76+Q77+Q78+Q79+Q80+Q81+Q82+Q83+Q84+Q85+Q86+Q88+Q89</f>
        <v>7758811534.6399994</v>
      </c>
    </row>
    <row r="42" spans="1:17" s="66" customFormat="1" ht="15" customHeight="1" x14ac:dyDescent="0.25">
      <c r="A42" s="24" t="s">
        <v>4</v>
      </c>
      <c r="B42" s="25" t="s">
        <v>55</v>
      </c>
      <c r="C42" s="25" t="s">
        <v>55</v>
      </c>
      <c r="D42" s="25"/>
      <c r="E42" s="25"/>
      <c r="F42" s="69"/>
      <c r="G42" s="26" t="s">
        <v>89</v>
      </c>
      <c r="H42" s="25" t="s">
        <v>9</v>
      </c>
      <c r="I42" s="27">
        <v>20</v>
      </c>
      <c r="J42" s="68">
        <f>J72+J68+J87+J90</f>
        <v>672500000</v>
      </c>
      <c r="K42" s="68">
        <f>K45+K46+K48+K49+K50+K51+K52+K53+K54+K55+K56+K57+K58+K59+K60+K61+K62+K63+K64+K65+K66+K67+K69+K70+K71+K72+K75+K76+K77+K78+K79+K80+K81+K82+K83+K84+K85+K86+K88+K89+K91</f>
        <v>0</v>
      </c>
      <c r="L42" s="68">
        <f>L72+L68+L87+L90</f>
        <v>119391355</v>
      </c>
      <c r="M42" s="39">
        <f>M72+M68+M87+M90</f>
        <v>553108645</v>
      </c>
      <c r="N42" s="39">
        <f>N72+N68+N87+N90</f>
        <v>119391355</v>
      </c>
      <c r="O42" s="85">
        <f>IF(N42&gt;1,N42/(J42-K42),0)</f>
        <v>0.17753361338289964</v>
      </c>
      <c r="P42" s="68">
        <f>P72+P68+P87+P90</f>
        <v>194917</v>
      </c>
      <c r="Q42" s="92">
        <f>Q72+Q68+Q87+Q90</f>
        <v>194917</v>
      </c>
    </row>
    <row r="43" spans="1:17" s="66" customFormat="1" ht="15" customHeight="1" x14ac:dyDescent="0.25">
      <c r="A43" s="24" t="s">
        <v>4</v>
      </c>
      <c r="B43" s="25" t="s">
        <v>55</v>
      </c>
      <c r="C43" s="25" t="s">
        <v>55</v>
      </c>
      <c r="D43" s="25"/>
      <c r="E43" s="25"/>
      <c r="F43" s="69"/>
      <c r="G43" s="26" t="s">
        <v>89</v>
      </c>
      <c r="H43" s="25" t="s">
        <v>9</v>
      </c>
      <c r="I43" s="27">
        <v>21</v>
      </c>
      <c r="J43" s="68">
        <f>J73</f>
        <v>132100000</v>
      </c>
      <c r="K43" s="68">
        <f>K73</f>
        <v>0</v>
      </c>
      <c r="L43" s="68">
        <f t="shared" ref="L43:N43" si="7">L73</f>
        <v>132100000</v>
      </c>
      <c r="M43" s="39">
        <f>M73</f>
        <v>0</v>
      </c>
      <c r="N43" s="39">
        <f t="shared" si="7"/>
        <v>132100000</v>
      </c>
      <c r="O43" s="85">
        <f>IF(N43&gt;1,N43/(J43-K43),0)</f>
        <v>1</v>
      </c>
      <c r="P43" s="39">
        <f>P73</f>
        <v>132100000</v>
      </c>
      <c r="Q43" s="51">
        <f>Q73</f>
        <v>132100000</v>
      </c>
    </row>
    <row r="44" spans="1:17" s="19" customFormat="1" ht="16.5" x14ac:dyDescent="0.25">
      <c r="A44" s="38" t="s">
        <v>4</v>
      </c>
      <c r="B44" s="20" t="s">
        <v>55</v>
      </c>
      <c r="C44" s="20" t="s">
        <v>55</v>
      </c>
      <c r="D44" s="20" t="s">
        <v>39</v>
      </c>
      <c r="E44" s="20" t="s">
        <v>40</v>
      </c>
      <c r="F44" s="20" t="s">
        <v>47</v>
      </c>
      <c r="G44" s="37" t="s">
        <v>152</v>
      </c>
      <c r="H44" s="20" t="s">
        <v>6</v>
      </c>
      <c r="I44" s="21" t="s">
        <v>7</v>
      </c>
      <c r="J44" s="63">
        <v>800000</v>
      </c>
      <c r="K44" s="44">
        <v>0</v>
      </c>
      <c r="L44" s="63">
        <v>150000</v>
      </c>
      <c r="M44" s="22">
        <f>+J44-L44-K44</f>
        <v>650000</v>
      </c>
      <c r="N44" s="22">
        <v>150000</v>
      </c>
      <c r="O44" s="40">
        <f>IF(N44&gt;1,N44/(J44-K44),0)</f>
        <v>0.1875</v>
      </c>
      <c r="P44" s="22">
        <v>150000</v>
      </c>
      <c r="Q44" s="23">
        <v>150000</v>
      </c>
    </row>
    <row r="45" spans="1:17" s="19" customFormat="1" ht="16.5" x14ac:dyDescent="0.25">
      <c r="A45" s="38" t="s">
        <v>4</v>
      </c>
      <c r="B45" s="20" t="s">
        <v>55</v>
      </c>
      <c r="C45" s="20" t="s">
        <v>55</v>
      </c>
      <c r="D45" s="20" t="s">
        <v>39</v>
      </c>
      <c r="E45" s="20" t="s">
        <v>40</v>
      </c>
      <c r="F45" s="20" t="s">
        <v>48</v>
      </c>
      <c r="G45" s="37" t="s">
        <v>189</v>
      </c>
      <c r="H45" s="20" t="s">
        <v>6</v>
      </c>
      <c r="I45" s="21" t="s">
        <v>7</v>
      </c>
      <c r="J45" s="63">
        <v>40000</v>
      </c>
      <c r="K45" s="44">
        <v>0</v>
      </c>
      <c r="L45" s="63">
        <v>10000</v>
      </c>
      <c r="M45" s="22">
        <f>+J45-L45-K45</f>
        <v>30000</v>
      </c>
      <c r="N45" s="22">
        <v>10000</v>
      </c>
      <c r="O45" s="40">
        <f t="shared" ref="O45:O89" si="8">IF(N45&gt;1,N45/(J45-K45),0)</f>
        <v>0.25</v>
      </c>
      <c r="P45" s="22">
        <v>10000</v>
      </c>
      <c r="Q45" s="23">
        <v>10000</v>
      </c>
    </row>
    <row r="46" spans="1:17" s="19" customFormat="1" ht="32.25" customHeight="1" x14ac:dyDescent="0.25">
      <c r="A46" s="38" t="s">
        <v>4</v>
      </c>
      <c r="B46" s="20" t="s">
        <v>55</v>
      </c>
      <c r="C46" s="20" t="s">
        <v>55</v>
      </c>
      <c r="D46" s="20" t="s">
        <v>39</v>
      </c>
      <c r="E46" s="20" t="s">
        <v>42</v>
      </c>
      <c r="F46" s="20" t="s">
        <v>44</v>
      </c>
      <c r="G46" s="37" t="s">
        <v>153</v>
      </c>
      <c r="H46" s="20" t="s">
        <v>6</v>
      </c>
      <c r="I46" s="21" t="s">
        <v>7</v>
      </c>
      <c r="J46" s="63">
        <v>20070000</v>
      </c>
      <c r="K46" s="63">
        <v>0</v>
      </c>
      <c r="L46" s="63">
        <v>70000</v>
      </c>
      <c r="M46" s="22">
        <f t="shared" ref="M46:M89" si="9">+J46-L46-K46</f>
        <v>20000000</v>
      </c>
      <c r="N46" s="22">
        <v>70000</v>
      </c>
      <c r="O46" s="40">
        <f t="shared" si="8"/>
        <v>3.4877927254608871E-3</v>
      </c>
      <c r="P46" s="22">
        <v>70000</v>
      </c>
      <c r="Q46" s="23">
        <v>70000</v>
      </c>
    </row>
    <row r="47" spans="1:17" s="19" customFormat="1" ht="17.25" customHeight="1" x14ac:dyDescent="0.25">
      <c r="A47" s="38" t="s">
        <v>4</v>
      </c>
      <c r="B47" s="20" t="s">
        <v>55</v>
      </c>
      <c r="C47" s="20" t="s">
        <v>55</v>
      </c>
      <c r="D47" s="20" t="s">
        <v>39</v>
      </c>
      <c r="E47" s="20" t="s">
        <v>42</v>
      </c>
      <c r="F47" s="89" t="s">
        <v>49</v>
      </c>
      <c r="G47" s="37" t="s">
        <v>191</v>
      </c>
      <c r="H47" s="20" t="s">
        <v>6</v>
      </c>
      <c r="I47" s="21" t="s">
        <v>7</v>
      </c>
      <c r="J47" s="63">
        <v>13657720</v>
      </c>
      <c r="K47" s="63">
        <v>0</v>
      </c>
      <c r="L47" s="63">
        <v>0</v>
      </c>
      <c r="M47" s="22">
        <f>+J47-L47-K47</f>
        <v>13657720</v>
      </c>
      <c r="N47" s="22">
        <v>0</v>
      </c>
      <c r="O47" s="40">
        <f>IF(N47&gt;1,N47/(J47-K47),0)</f>
        <v>0</v>
      </c>
      <c r="P47" s="22">
        <v>0</v>
      </c>
      <c r="Q47" s="23">
        <v>0</v>
      </c>
    </row>
    <row r="48" spans="1:17" s="19" customFormat="1" ht="16.5" x14ac:dyDescent="0.25">
      <c r="A48" s="38" t="s">
        <v>4</v>
      </c>
      <c r="B48" s="20" t="s">
        <v>55</v>
      </c>
      <c r="C48" s="20" t="s">
        <v>55</v>
      </c>
      <c r="D48" s="20" t="s">
        <v>39</v>
      </c>
      <c r="E48" s="20" t="s">
        <v>42</v>
      </c>
      <c r="F48" s="20" t="s">
        <v>50</v>
      </c>
      <c r="G48" s="37" t="s">
        <v>154</v>
      </c>
      <c r="H48" s="20" t="s">
        <v>6</v>
      </c>
      <c r="I48" s="21" t="s">
        <v>7</v>
      </c>
      <c r="J48" s="63">
        <v>347724965</v>
      </c>
      <c r="K48" s="22">
        <v>0</v>
      </c>
      <c r="L48" s="63">
        <v>242972265.49000001</v>
      </c>
      <c r="M48" s="22">
        <f>+J48-L48-K48</f>
        <v>104752699.50999999</v>
      </c>
      <c r="N48" s="22">
        <v>242972265.49000001</v>
      </c>
      <c r="O48" s="40">
        <f>IF(N48&gt;1,N48/(J48-K48),0)</f>
        <v>0.69874840735119492</v>
      </c>
      <c r="P48" s="22">
        <v>23455384</v>
      </c>
      <c r="Q48" s="23">
        <v>23455384</v>
      </c>
    </row>
    <row r="49" spans="1:17" s="19" customFormat="1" ht="24.75" x14ac:dyDescent="0.25">
      <c r="A49" s="38" t="s">
        <v>4</v>
      </c>
      <c r="B49" s="20" t="s">
        <v>55</v>
      </c>
      <c r="C49" s="20" t="s">
        <v>55</v>
      </c>
      <c r="D49" s="20" t="s">
        <v>39</v>
      </c>
      <c r="E49" s="20" t="s">
        <v>44</v>
      </c>
      <c r="F49" s="20" t="s">
        <v>40</v>
      </c>
      <c r="G49" s="37" t="s">
        <v>155</v>
      </c>
      <c r="H49" s="20" t="s">
        <v>6</v>
      </c>
      <c r="I49" s="21" t="s">
        <v>7</v>
      </c>
      <c r="J49" s="63">
        <v>2400000</v>
      </c>
      <c r="K49" s="22">
        <v>0</v>
      </c>
      <c r="L49" s="63">
        <v>1225000</v>
      </c>
      <c r="M49" s="22">
        <f t="shared" si="9"/>
        <v>1175000</v>
      </c>
      <c r="N49" s="22">
        <v>1225000</v>
      </c>
      <c r="O49" s="40">
        <f t="shared" si="8"/>
        <v>0.51041666666666663</v>
      </c>
      <c r="P49" s="22">
        <v>1225000</v>
      </c>
      <c r="Q49" s="23">
        <v>1225000</v>
      </c>
    </row>
    <row r="50" spans="1:17" s="19" customFormat="1" ht="43.5" customHeight="1" x14ac:dyDescent="0.25">
      <c r="A50" s="38" t="s">
        <v>4</v>
      </c>
      <c r="B50" s="20" t="s">
        <v>55</v>
      </c>
      <c r="C50" s="20" t="s">
        <v>55</v>
      </c>
      <c r="D50" s="20" t="s">
        <v>39</v>
      </c>
      <c r="E50" s="20" t="s">
        <v>44</v>
      </c>
      <c r="F50" s="20" t="s">
        <v>42</v>
      </c>
      <c r="G50" s="37" t="s">
        <v>156</v>
      </c>
      <c r="H50" s="20" t="s">
        <v>6</v>
      </c>
      <c r="I50" s="21">
        <v>10</v>
      </c>
      <c r="J50" s="63">
        <v>28700000</v>
      </c>
      <c r="K50" s="44">
        <v>0</v>
      </c>
      <c r="L50" s="63">
        <v>17164700</v>
      </c>
      <c r="M50" s="22">
        <f t="shared" si="9"/>
        <v>11535300</v>
      </c>
      <c r="N50" s="22">
        <v>17164700</v>
      </c>
      <c r="O50" s="40">
        <f t="shared" si="8"/>
        <v>0.59807317073170729</v>
      </c>
      <c r="P50" s="22">
        <v>350000</v>
      </c>
      <c r="Q50" s="23">
        <v>350000</v>
      </c>
    </row>
    <row r="51" spans="1:17" s="19" customFormat="1" ht="23.25" customHeight="1" x14ac:dyDescent="0.25">
      <c r="A51" s="38" t="s">
        <v>4</v>
      </c>
      <c r="B51" s="20" t="s">
        <v>55</v>
      </c>
      <c r="C51" s="20" t="s">
        <v>55</v>
      </c>
      <c r="D51" s="20" t="s">
        <v>39</v>
      </c>
      <c r="E51" s="20" t="s">
        <v>44</v>
      </c>
      <c r="F51" s="20" t="s">
        <v>44</v>
      </c>
      <c r="G51" s="37" t="s">
        <v>157</v>
      </c>
      <c r="H51" s="20" t="s">
        <v>6</v>
      </c>
      <c r="I51" s="21" t="s">
        <v>7</v>
      </c>
      <c r="J51" s="63">
        <v>165351901</v>
      </c>
      <c r="K51" s="44">
        <v>0</v>
      </c>
      <c r="L51" s="63">
        <v>139435835</v>
      </c>
      <c r="M51" s="22">
        <f t="shared" si="9"/>
        <v>25916066</v>
      </c>
      <c r="N51" s="22">
        <v>139435835</v>
      </c>
      <c r="O51" s="40">
        <f t="shared" si="8"/>
        <v>0.84326720259478605</v>
      </c>
      <c r="P51" s="22">
        <v>33273538.829999998</v>
      </c>
      <c r="Q51" s="23">
        <v>31015195.32</v>
      </c>
    </row>
    <row r="52" spans="1:17" s="19" customFormat="1" ht="16.5" x14ac:dyDescent="0.25">
      <c r="A52" s="38" t="s">
        <v>4</v>
      </c>
      <c r="B52" s="20" t="s">
        <v>55</v>
      </c>
      <c r="C52" s="20" t="s">
        <v>55</v>
      </c>
      <c r="D52" s="20" t="s">
        <v>39</v>
      </c>
      <c r="E52" s="20" t="s">
        <v>44</v>
      </c>
      <c r="F52" s="20" t="s">
        <v>45</v>
      </c>
      <c r="G52" s="37" t="s">
        <v>158</v>
      </c>
      <c r="H52" s="20" t="s">
        <v>6</v>
      </c>
      <c r="I52" s="21" t="s">
        <v>7</v>
      </c>
      <c r="J52" s="63">
        <v>24020000</v>
      </c>
      <c r="K52" s="44">
        <v>0</v>
      </c>
      <c r="L52" s="63">
        <v>10177507.09</v>
      </c>
      <c r="M52" s="22">
        <f t="shared" si="9"/>
        <v>13842492.91</v>
      </c>
      <c r="N52" s="22">
        <v>10177507.09</v>
      </c>
      <c r="O52" s="40">
        <f t="shared" si="8"/>
        <v>0.42370970399666946</v>
      </c>
      <c r="P52" s="22">
        <v>10105707.09</v>
      </c>
      <c r="Q52" s="23">
        <v>10105707.09</v>
      </c>
    </row>
    <row r="53" spans="1:17" s="19" customFormat="1" ht="29.25" customHeight="1" x14ac:dyDescent="0.25">
      <c r="A53" s="38" t="s">
        <v>4</v>
      </c>
      <c r="B53" s="20" t="s">
        <v>55</v>
      </c>
      <c r="C53" s="20" t="s">
        <v>55</v>
      </c>
      <c r="D53" s="20" t="s">
        <v>39</v>
      </c>
      <c r="E53" s="20" t="s">
        <v>44</v>
      </c>
      <c r="F53" s="20" t="s">
        <v>47</v>
      </c>
      <c r="G53" s="37" t="s">
        <v>159</v>
      </c>
      <c r="H53" s="20" t="s">
        <v>6</v>
      </c>
      <c r="I53" s="21" t="s">
        <v>7</v>
      </c>
      <c r="J53" s="63">
        <v>14855000</v>
      </c>
      <c r="K53" s="44">
        <v>0</v>
      </c>
      <c r="L53" s="63">
        <v>5748843.0099999998</v>
      </c>
      <c r="M53" s="22">
        <f t="shared" si="9"/>
        <v>9106156.9900000002</v>
      </c>
      <c r="N53" s="22">
        <v>5748843.0099999998</v>
      </c>
      <c r="O53" s="40">
        <f t="shared" si="8"/>
        <v>0.38699717334230899</v>
      </c>
      <c r="P53" s="22">
        <v>5708943.0099999998</v>
      </c>
      <c r="Q53" s="23">
        <v>5708943.0099999998</v>
      </c>
    </row>
    <row r="54" spans="1:17" s="19" customFormat="1" ht="16.5" x14ac:dyDescent="0.25">
      <c r="A54" s="38" t="s">
        <v>4</v>
      </c>
      <c r="B54" s="20" t="s">
        <v>55</v>
      </c>
      <c r="C54" s="20" t="s">
        <v>55</v>
      </c>
      <c r="D54" s="20" t="s">
        <v>39</v>
      </c>
      <c r="E54" s="20" t="s">
        <v>44</v>
      </c>
      <c r="F54" s="20" t="s">
        <v>48</v>
      </c>
      <c r="G54" s="37" t="s">
        <v>160</v>
      </c>
      <c r="H54" s="20" t="s">
        <v>6</v>
      </c>
      <c r="I54" s="21" t="s">
        <v>7</v>
      </c>
      <c r="J54" s="63">
        <v>75703621</v>
      </c>
      <c r="K54" s="22">
        <v>0</v>
      </c>
      <c r="L54" s="63">
        <v>20526301.629999999</v>
      </c>
      <c r="M54" s="22">
        <f t="shared" si="9"/>
        <v>55177319.370000005</v>
      </c>
      <c r="N54" s="22">
        <v>20526301.629999999</v>
      </c>
      <c r="O54" s="40">
        <f t="shared" si="8"/>
        <v>0.27114028838858312</v>
      </c>
      <c r="P54" s="22">
        <v>20286301.629999999</v>
      </c>
      <c r="Q54" s="23">
        <v>20286301.629999999</v>
      </c>
    </row>
    <row r="55" spans="1:17" s="19" customFormat="1" ht="24.75" x14ac:dyDescent="0.25">
      <c r="A55" s="38" t="s">
        <v>4</v>
      </c>
      <c r="B55" s="20" t="s">
        <v>55</v>
      </c>
      <c r="C55" s="20" t="s">
        <v>55</v>
      </c>
      <c r="D55" s="20" t="s">
        <v>39</v>
      </c>
      <c r="E55" s="20" t="s">
        <v>44</v>
      </c>
      <c r="F55" s="20" t="s">
        <v>49</v>
      </c>
      <c r="G55" s="37" t="s">
        <v>161</v>
      </c>
      <c r="H55" s="20" t="s">
        <v>6</v>
      </c>
      <c r="I55" s="86" t="s">
        <v>7</v>
      </c>
      <c r="J55" s="63">
        <v>8344000</v>
      </c>
      <c r="K55" s="22">
        <v>0</v>
      </c>
      <c r="L55" s="63">
        <v>2212000</v>
      </c>
      <c r="M55" s="22">
        <f t="shared" si="9"/>
        <v>6132000</v>
      </c>
      <c r="N55" s="22">
        <v>2212000</v>
      </c>
      <c r="O55" s="40">
        <f t="shared" si="8"/>
        <v>0.2651006711409396</v>
      </c>
      <c r="P55" s="22">
        <v>2212000</v>
      </c>
      <c r="Q55" s="23">
        <v>2212000</v>
      </c>
    </row>
    <row r="56" spans="1:17" s="19" customFormat="1" ht="16.5" x14ac:dyDescent="0.25">
      <c r="A56" s="38" t="s">
        <v>4</v>
      </c>
      <c r="B56" s="20" t="s">
        <v>55</v>
      </c>
      <c r="C56" s="20" t="s">
        <v>55</v>
      </c>
      <c r="D56" s="20" t="s">
        <v>39</v>
      </c>
      <c r="E56" s="20" t="s">
        <v>44</v>
      </c>
      <c r="F56" s="20" t="s">
        <v>50</v>
      </c>
      <c r="G56" s="37" t="s">
        <v>162</v>
      </c>
      <c r="H56" s="20" t="s">
        <v>6</v>
      </c>
      <c r="I56" s="21" t="s">
        <v>7</v>
      </c>
      <c r="J56" s="63">
        <v>1946000</v>
      </c>
      <c r="K56" s="22">
        <v>0</v>
      </c>
      <c r="L56" s="63">
        <v>688800</v>
      </c>
      <c r="M56" s="22">
        <f t="shared" si="9"/>
        <v>1257200</v>
      </c>
      <c r="N56" s="22">
        <v>688800</v>
      </c>
      <c r="O56" s="40">
        <f t="shared" si="8"/>
        <v>0.35395683453237409</v>
      </c>
      <c r="P56" s="22">
        <v>688800</v>
      </c>
      <c r="Q56" s="23">
        <v>688800</v>
      </c>
    </row>
    <row r="57" spans="1:17" s="19" customFormat="1" ht="16.5" x14ac:dyDescent="0.25">
      <c r="A57" s="38" t="s">
        <v>4</v>
      </c>
      <c r="B57" s="20" t="s">
        <v>55</v>
      </c>
      <c r="C57" s="20" t="s">
        <v>55</v>
      </c>
      <c r="D57" s="20" t="s">
        <v>39</v>
      </c>
      <c r="E57" s="20" t="s">
        <v>45</v>
      </c>
      <c r="F57" s="20" t="s">
        <v>40</v>
      </c>
      <c r="G57" s="37" t="s">
        <v>163</v>
      </c>
      <c r="H57" s="20" t="s">
        <v>6</v>
      </c>
      <c r="I57" s="21" t="s">
        <v>7</v>
      </c>
      <c r="J57" s="63">
        <v>27836379</v>
      </c>
      <c r="K57" s="22">
        <v>0</v>
      </c>
      <c r="L57" s="63">
        <v>22791530.620000001</v>
      </c>
      <c r="M57" s="22">
        <f t="shared" si="9"/>
        <v>5044848.379999999</v>
      </c>
      <c r="N57" s="22">
        <v>22791530.620000001</v>
      </c>
      <c r="O57" s="40">
        <f t="shared" si="8"/>
        <v>0.81876779375650843</v>
      </c>
      <c r="P57" s="22">
        <v>22791530.620000001</v>
      </c>
      <c r="Q57" s="23">
        <v>22791530.620000001</v>
      </c>
    </row>
    <row r="58" spans="1:17" s="19" customFormat="1" ht="24.75" x14ac:dyDescent="0.25">
      <c r="A58" s="38" t="s">
        <v>4</v>
      </c>
      <c r="B58" s="20" t="s">
        <v>55</v>
      </c>
      <c r="C58" s="20" t="s">
        <v>55</v>
      </c>
      <c r="D58" s="20" t="s">
        <v>39</v>
      </c>
      <c r="E58" s="20" t="s">
        <v>45</v>
      </c>
      <c r="F58" s="20" t="s">
        <v>42</v>
      </c>
      <c r="G58" s="37" t="s">
        <v>164</v>
      </c>
      <c r="H58" s="20" t="s">
        <v>6</v>
      </c>
      <c r="I58" s="21" t="s">
        <v>7</v>
      </c>
      <c r="J58" s="63">
        <v>38436666.740000002</v>
      </c>
      <c r="K58" s="22">
        <v>0</v>
      </c>
      <c r="L58" s="63">
        <v>16176122.310000001</v>
      </c>
      <c r="M58" s="22">
        <f t="shared" si="9"/>
        <v>22260544.43</v>
      </c>
      <c r="N58" s="22">
        <v>16176122.310000001</v>
      </c>
      <c r="O58" s="40">
        <f t="shared" si="8"/>
        <v>0.42085132978417056</v>
      </c>
      <c r="P58" s="22">
        <v>11138222.310000001</v>
      </c>
      <c r="Q58" s="23">
        <v>10758222.310000001</v>
      </c>
    </row>
    <row r="59" spans="1:17" s="19" customFormat="1" ht="16.5" x14ac:dyDescent="0.25">
      <c r="A59" s="38" t="s">
        <v>4</v>
      </c>
      <c r="B59" s="20" t="s">
        <v>55</v>
      </c>
      <c r="C59" s="20" t="s">
        <v>55</v>
      </c>
      <c r="D59" s="20" t="s">
        <v>39</v>
      </c>
      <c r="E59" s="20" t="s">
        <v>45</v>
      </c>
      <c r="F59" s="20" t="s">
        <v>44</v>
      </c>
      <c r="G59" s="37" t="s">
        <v>149</v>
      </c>
      <c r="H59" s="20" t="s">
        <v>6</v>
      </c>
      <c r="I59" s="21" t="s">
        <v>7</v>
      </c>
      <c r="J59" s="63">
        <v>67152850</v>
      </c>
      <c r="K59" s="22">
        <v>0</v>
      </c>
      <c r="L59" s="63">
        <v>11965442.949999999</v>
      </c>
      <c r="M59" s="22">
        <f t="shared" si="9"/>
        <v>55187407.049999997</v>
      </c>
      <c r="N59" s="22">
        <v>11965442.949999999</v>
      </c>
      <c r="O59" s="40">
        <f t="shared" si="8"/>
        <v>0.17818220596743101</v>
      </c>
      <c r="P59" s="22">
        <v>11965442.949999999</v>
      </c>
      <c r="Q59" s="23">
        <v>11965442.949999999</v>
      </c>
    </row>
    <row r="60" spans="1:17" s="19" customFormat="1" ht="16.5" x14ac:dyDescent="0.25">
      <c r="A60" s="38" t="s">
        <v>4</v>
      </c>
      <c r="B60" s="20" t="s">
        <v>55</v>
      </c>
      <c r="C60" s="20" t="s">
        <v>55</v>
      </c>
      <c r="D60" s="20" t="s">
        <v>39</v>
      </c>
      <c r="E60" s="20" t="s">
        <v>45</v>
      </c>
      <c r="F60" s="20" t="s">
        <v>45</v>
      </c>
      <c r="G60" s="37" t="s">
        <v>150</v>
      </c>
      <c r="H60" s="20" t="s">
        <v>6</v>
      </c>
      <c r="I60" s="21" t="s">
        <v>7</v>
      </c>
      <c r="J60" s="63">
        <v>9900000</v>
      </c>
      <c r="K60" s="22">
        <v>0</v>
      </c>
      <c r="L60" s="63">
        <v>4659000</v>
      </c>
      <c r="M60" s="22">
        <f t="shared" si="9"/>
        <v>5241000</v>
      </c>
      <c r="N60" s="22">
        <v>4659000</v>
      </c>
      <c r="O60" s="40">
        <f t="shared" si="8"/>
        <v>0.47060606060606058</v>
      </c>
      <c r="P60" s="22">
        <v>4659000</v>
      </c>
      <c r="Q60" s="23">
        <v>4659000</v>
      </c>
    </row>
    <row r="61" spans="1:17" s="19" customFormat="1" ht="16.5" x14ac:dyDescent="0.25">
      <c r="A61" s="38" t="s">
        <v>4</v>
      </c>
      <c r="B61" s="20" t="s">
        <v>55</v>
      </c>
      <c r="C61" s="20" t="s">
        <v>55</v>
      </c>
      <c r="D61" s="20" t="s">
        <v>39</v>
      </c>
      <c r="E61" s="20" t="s">
        <v>45</v>
      </c>
      <c r="F61" s="20" t="s">
        <v>47</v>
      </c>
      <c r="G61" s="37" t="s">
        <v>165</v>
      </c>
      <c r="H61" s="20" t="s">
        <v>6</v>
      </c>
      <c r="I61" s="21" t="s">
        <v>7</v>
      </c>
      <c r="J61" s="63">
        <v>6000000</v>
      </c>
      <c r="K61" s="22">
        <v>0</v>
      </c>
      <c r="L61" s="63">
        <v>4820500</v>
      </c>
      <c r="M61" s="22">
        <f t="shared" si="9"/>
        <v>1179500</v>
      </c>
      <c r="N61" s="22">
        <v>4820500</v>
      </c>
      <c r="O61" s="40">
        <f t="shared" si="8"/>
        <v>0.80341666666666667</v>
      </c>
      <c r="P61" s="22">
        <v>4820500</v>
      </c>
      <c r="Q61" s="23">
        <v>4820500</v>
      </c>
    </row>
    <row r="62" spans="1:17" s="19" customFormat="1" ht="16.5" x14ac:dyDescent="0.25">
      <c r="A62" s="38" t="s">
        <v>4</v>
      </c>
      <c r="B62" s="20" t="s">
        <v>55</v>
      </c>
      <c r="C62" s="20" t="s">
        <v>55</v>
      </c>
      <c r="D62" s="20" t="s">
        <v>39</v>
      </c>
      <c r="E62" s="20" t="s">
        <v>45</v>
      </c>
      <c r="F62" s="20" t="s">
        <v>48</v>
      </c>
      <c r="G62" s="37" t="s">
        <v>166</v>
      </c>
      <c r="H62" s="20" t="s">
        <v>6</v>
      </c>
      <c r="I62" s="21" t="s">
        <v>7</v>
      </c>
      <c r="J62" s="63">
        <v>35527000</v>
      </c>
      <c r="K62" s="22">
        <v>0</v>
      </c>
      <c r="L62" s="63">
        <v>21286469.75</v>
      </c>
      <c r="M62" s="22">
        <f t="shared" si="9"/>
        <v>14240530.25</v>
      </c>
      <c r="N62" s="22">
        <v>21286469.75</v>
      </c>
      <c r="O62" s="40">
        <f t="shared" si="8"/>
        <v>0.5991631646353478</v>
      </c>
      <c r="P62" s="22">
        <v>21149969.75</v>
      </c>
      <c r="Q62" s="23">
        <v>20987069.75</v>
      </c>
    </row>
    <row r="63" spans="1:17" s="19" customFormat="1" ht="16.5" x14ac:dyDescent="0.25">
      <c r="A63" s="38" t="s">
        <v>4</v>
      </c>
      <c r="B63" s="20" t="s">
        <v>55</v>
      </c>
      <c r="C63" s="20" t="s">
        <v>55</v>
      </c>
      <c r="D63" s="20" t="s">
        <v>39</v>
      </c>
      <c r="E63" s="20" t="s">
        <v>45</v>
      </c>
      <c r="F63" s="20" t="s">
        <v>49</v>
      </c>
      <c r="G63" s="37" t="s">
        <v>167</v>
      </c>
      <c r="H63" s="20" t="s">
        <v>6</v>
      </c>
      <c r="I63" s="21" t="s">
        <v>7</v>
      </c>
      <c r="J63" s="63">
        <v>3580000</v>
      </c>
      <c r="K63" s="22">
        <v>0</v>
      </c>
      <c r="L63" s="63">
        <v>1298900</v>
      </c>
      <c r="M63" s="22">
        <f t="shared" si="9"/>
        <v>2281100</v>
      </c>
      <c r="N63" s="22">
        <v>1298900</v>
      </c>
      <c r="O63" s="40">
        <f t="shared" si="8"/>
        <v>0.3628212290502793</v>
      </c>
      <c r="P63" s="22">
        <v>1298900</v>
      </c>
      <c r="Q63" s="23">
        <v>1298900</v>
      </c>
    </row>
    <row r="64" spans="1:17" s="19" customFormat="1" ht="24.75" x14ac:dyDescent="0.25">
      <c r="A64" s="38" t="s">
        <v>4</v>
      </c>
      <c r="B64" s="20" t="s">
        <v>55</v>
      </c>
      <c r="C64" s="20" t="s">
        <v>39</v>
      </c>
      <c r="D64" s="20" t="s">
        <v>39</v>
      </c>
      <c r="E64" s="20" t="s">
        <v>45</v>
      </c>
      <c r="F64" s="20" t="s">
        <v>50</v>
      </c>
      <c r="G64" s="37" t="s">
        <v>168</v>
      </c>
      <c r="H64" s="20" t="s">
        <v>6</v>
      </c>
      <c r="I64" s="21" t="s">
        <v>7</v>
      </c>
      <c r="J64" s="63">
        <v>4100000</v>
      </c>
      <c r="K64" s="22">
        <v>0</v>
      </c>
      <c r="L64" s="63">
        <v>815800</v>
      </c>
      <c r="M64" s="22">
        <f t="shared" si="9"/>
        <v>3284200</v>
      </c>
      <c r="N64" s="22">
        <v>815800</v>
      </c>
      <c r="O64" s="40">
        <f t="shared" si="8"/>
        <v>0.19897560975609757</v>
      </c>
      <c r="P64" s="22">
        <v>815800</v>
      </c>
      <c r="Q64" s="23">
        <v>815800</v>
      </c>
    </row>
    <row r="65" spans="1:17" s="19" customFormat="1" ht="16.5" x14ac:dyDescent="0.25">
      <c r="A65" s="38" t="s">
        <v>4</v>
      </c>
      <c r="B65" s="20" t="s">
        <v>55</v>
      </c>
      <c r="C65" s="20" t="s">
        <v>55</v>
      </c>
      <c r="D65" s="20" t="s">
        <v>55</v>
      </c>
      <c r="E65" s="20" t="s">
        <v>47</v>
      </c>
      <c r="F65" s="20" t="s">
        <v>45</v>
      </c>
      <c r="G65" s="37" t="s">
        <v>169</v>
      </c>
      <c r="H65" s="20" t="s">
        <v>6</v>
      </c>
      <c r="I65" s="21" t="s">
        <v>7</v>
      </c>
      <c r="J65" s="63">
        <v>302365000</v>
      </c>
      <c r="K65" s="22">
        <v>0</v>
      </c>
      <c r="L65" s="63">
        <v>41752696</v>
      </c>
      <c r="M65" s="22">
        <f t="shared" si="9"/>
        <v>260612304</v>
      </c>
      <c r="N65" s="22">
        <v>16752696</v>
      </c>
      <c r="O65" s="40">
        <f t="shared" si="8"/>
        <v>5.540553966232864E-2</v>
      </c>
      <c r="P65" s="22">
        <v>16752696</v>
      </c>
      <c r="Q65" s="23">
        <v>16752696</v>
      </c>
    </row>
    <row r="66" spans="1:17" s="19" customFormat="1" ht="24.75" x14ac:dyDescent="0.25">
      <c r="A66" s="38" t="s">
        <v>4</v>
      </c>
      <c r="B66" s="20" t="s">
        <v>55</v>
      </c>
      <c r="C66" s="20" t="s">
        <v>55</v>
      </c>
      <c r="D66" s="20" t="s">
        <v>55</v>
      </c>
      <c r="E66" s="20" t="s">
        <v>48</v>
      </c>
      <c r="F66" s="20" t="s">
        <v>44</v>
      </c>
      <c r="G66" s="37" t="s">
        <v>170</v>
      </c>
      <c r="H66" s="20" t="s">
        <v>6</v>
      </c>
      <c r="I66" s="21" t="s">
        <v>7</v>
      </c>
      <c r="J66" s="63">
        <v>14000000</v>
      </c>
      <c r="K66" s="22">
        <v>0</v>
      </c>
      <c r="L66" s="63">
        <v>2100000</v>
      </c>
      <c r="M66" s="22">
        <f t="shared" si="9"/>
        <v>11900000</v>
      </c>
      <c r="N66" s="22">
        <v>2100000</v>
      </c>
      <c r="O66" s="40">
        <f t="shared" si="8"/>
        <v>0.15</v>
      </c>
      <c r="P66" s="22">
        <v>2100000</v>
      </c>
      <c r="Q66" s="23">
        <v>2100000</v>
      </c>
    </row>
    <row r="67" spans="1:17" s="19" customFormat="1" ht="16.5" x14ac:dyDescent="0.25">
      <c r="A67" s="38" t="s">
        <v>4</v>
      </c>
      <c r="B67" s="20" t="s">
        <v>55</v>
      </c>
      <c r="C67" s="20" t="s">
        <v>55</v>
      </c>
      <c r="D67" s="20" t="s">
        <v>55</v>
      </c>
      <c r="E67" s="20" t="s">
        <v>48</v>
      </c>
      <c r="F67" s="20" t="s">
        <v>45</v>
      </c>
      <c r="G67" s="37" t="s">
        <v>171</v>
      </c>
      <c r="H67" s="20" t="s">
        <v>6</v>
      </c>
      <c r="I67" s="21" t="s">
        <v>7</v>
      </c>
      <c r="J67" s="63">
        <v>229800200</v>
      </c>
      <c r="K67" s="22">
        <v>0</v>
      </c>
      <c r="L67" s="63">
        <v>205246039</v>
      </c>
      <c r="M67" s="22">
        <f t="shared" si="9"/>
        <v>24554161</v>
      </c>
      <c r="N67" s="22">
        <v>205246039</v>
      </c>
      <c r="O67" s="40">
        <f t="shared" si="8"/>
        <v>0.8931499580940313</v>
      </c>
      <c r="P67" s="22">
        <v>40014269</v>
      </c>
      <c r="Q67" s="23">
        <v>39591369</v>
      </c>
    </row>
    <row r="68" spans="1:17" s="19" customFormat="1" ht="16.5" x14ac:dyDescent="0.25">
      <c r="A68" s="38" t="s">
        <v>4</v>
      </c>
      <c r="B68" s="20" t="s">
        <v>55</v>
      </c>
      <c r="C68" s="20" t="s">
        <v>55</v>
      </c>
      <c r="D68" s="20" t="s">
        <v>55</v>
      </c>
      <c r="E68" s="20" t="s">
        <v>48</v>
      </c>
      <c r="F68" s="20" t="s">
        <v>45</v>
      </c>
      <c r="G68" s="37" t="s">
        <v>171</v>
      </c>
      <c r="H68" s="20" t="s">
        <v>6</v>
      </c>
      <c r="I68" s="21">
        <v>20</v>
      </c>
      <c r="J68" s="63">
        <v>500000</v>
      </c>
      <c r="K68" s="22">
        <v>0</v>
      </c>
      <c r="L68" s="63">
        <v>30000</v>
      </c>
      <c r="M68" s="22">
        <f>+J68-L68-K68</f>
        <v>470000</v>
      </c>
      <c r="N68" s="22">
        <v>30000</v>
      </c>
      <c r="O68" s="40">
        <f t="shared" si="8"/>
        <v>0.06</v>
      </c>
      <c r="P68" s="22">
        <v>30000</v>
      </c>
      <c r="Q68" s="23">
        <v>30000</v>
      </c>
    </row>
    <row r="69" spans="1:17" s="19" customFormat="1" ht="16.5" x14ac:dyDescent="0.25">
      <c r="A69" s="38" t="s">
        <v>4</v>
      </c>
      <c r="B69" s="20" t="s">
        <v>55</v>
      </c>
      <c r="C69" s="20" t="s">
        <v>55</v>
      </c>
      <c r="D69" s="20" t="s">
        <v>55</v>
      </c>
      <c r="E69" s="20" t="s">
        <v>48</v>
      </c>
      <c r="F69" s="20" t="s">
        <v>47</v>
      </c>
      <c r="G69" s="37" t="s">
        <v>172</v>
      </c>
      <c r="H69" s="20" t="s">
        <v>6</v>
      </c>
      <c r="I69" s="21" t="s">
        <v>7</v>
      </c>
      <c r="J69" s="63">
        <v>106970231</v>
      </c>
      <c r="K69" s="22">
        <v>0</v>
      </c>
      <c r="L69" s="63">
        <v>104867970</v>
      </c>
      <c r="M69" s="22">
        <f t="shared" si="9"/>
        <v>2102261</v>
      </c>
      <c r="N69" s="22">
        <v>104867970</v>
      </c>
      <c r="O69" s="40">
        <f t="shared" si="8"/>
        <v>0.98034723324099393</v>
      </c>
      <c r="P69" s="22">
        <v>8002149</v>
      </c>
      <c r="Q69" s="23">
        <v>8002149</v>
      </c>
    </row>
    <row r="70" spans="1:17" s="19" customFormat="1" ht="16.5" x14ac:dyDescent="0.25">
      <c r="A70" s="38" t="s">
        <v>4</v>
      </c>
      <c r="B70" s="20" t="s">
        <v>55</v>
      </c>
      <c r="C70" s="20" t="s">
        <v>55</v>
      </c>
      <c r="D70" s="20" t="s">
        <v>55</v>
      </c>
      <c r="E70" s="20" t="s">
        <v>48</v>
      </c>
      <c r="F70" s="20" t="s">
        <v>50</v>
      </c>
      <c r="G70" s="37" t="s">
        <v>173</v>
      </c>
      <c r="H70" s="20" t="s">
        <v>6</v>
      </c>
      <c r="I70" s="21" t="s">
        <v>7</v>
      </c>
      <c r="J70" s="63">
        <v>172643000</v>
      </c>
      <c r="K70" s="22">
        <v>0</v>
      </c>
      <c r="L70" s="63">
        <v>168810950</v>
      </c>
      <c r="M70" s="22">
        <f t="shared" si="9"/>
        <v>3832050</v>
      </c>
      <c r="N70" s="22">
        <v>168810950</v>
      </c>
      <c r="O70" s="40">
        <f t="shared" si="8"/>
        <v>0.97780361787040304</v>
      </c>
      <c r="P70" s="22">
        <v>40467970</v>
      </c>
      <c r="Q70" s="23">
        <v>33046110</v>
      </c>
    </row>
    <row r="71" spans="1:17" s="19" customFormat="1" ht="24.75" x14ac:dyDescent="0.25">
      <c r="A71" s="38" t="s">
        <v>4</v>
      </c>
      <c r="B71" s="20" t="s">
        <v>55</v>
      </c>
      <c r="C71" s="20" t="s">
        <v>55</v>
      </c>
      <c r="D71" s="20" t="s">
        <v>55</v>
      </c>
      <c r="E71" s="20" t="s">
        <v>48</v>
      </c>
      <c r="F71" s="20" t="s">
        <v>51</v>
      </c>
      <c r="G71" s="37" t="s">
        <v>174</v>
      </c>
      <c r="H71" s="20" t="s">
        <v>6</v>
      </c>
      <c r="I71" s="21" t="s">
        <v>7</v>
      </c>
      <c r="J71" s="63">
        <v>2488904858</v>
      </c>
      <c r="K71" s="22">
        <v>0</v>
      </c>
      <c r="L71" s="63">
        <v>1359289964.48</v>
      </c>
      <c r="M71" s="22">
        <f t="shared" si="9"/>
        <v>1129614893.52</v>
      </c>
      <c r="N71" s="22">
        <v>1359289964.48</v>
      </c>
      <c r="O71" s="40">
        <f t="shared" si="8"/>
        <v>0.54613978517936579</v>
      </c>
      <c r="P71" s="22">
        <v>1331942438.48</v>
      </c>
      <c r="Q71" s="23">
        <v>1330841837.48</v>
      </c>
    </row>
    <row r="72" spans="1:17" s="19" customFormat="1" ht="24.75" x14ac:dyDescent="0.25">
      <c r="A72" s="38" t="s">
        <v>4</v>
      </c>
      <c r="B72" s="20" t="s">
        <v>55</v>
      </c>
      <c r="C72" s="20" t="s">
        <v>55</v>
      </c>
      <c r="D72" s="20" t="s">
        <v>55</v>
      </c>
      <c r="E72" s="20" t="s">
        <v>48</v>
      </c>
      <c r="F72" s="20" t="s">
        <v>51</v>
      </c>
      <c r="G72" s="37" t="s">
        <v>174</v>
      </c>
      <c r="H72" s="20" t="s">
        <v>9</v>
      </c>
      <c r="I72" s="21" t="s">
        <v>10</v>
      </c>
      <c r="J72" s="63">
        <v>551803562</v>
      </c>
      <c r="K72" s="22">
        <v>0</v>
      </c>
      <c r="L72" s="63">
        <v>0</v>
      </c>
      <c r="M72" s="22">
        <f t="shared" si="9"/>
        <v>551803562</v>
      </c>
      <c r="N72" s="22">
        <v>0</v>
      </c>
      <c r="O72" s="40">
        <f t="shared" si="8"/>
        <v>0</v>
      </c>
      <c r="P72" s="22">
        <v>0</v>
      </c>
      <c r="Q72" s="23">
        <v>0</v>
      </c>
    </row>
    <row r="73" spans="1:17" s="19" customFormat="1" ht="24.75" x14ac:dyDescent="0.25">
      <c r="A73" s="38" t="s">
        <v>4</v>
      </c>
      <c r="B73" s="20" t="s">
        <v>55</v>
      </c>
      <c r="C73" s="20" t="s">
        <v>55</v>
      </c>
      <c r="D73" s="20" t="s">
        <v>55</v>
      </c>
      <c r="E73" s="20" t="s">
        <v>48</v>
      </c>
      <c r="F73" s="20" t="s">
        <v>51</v>
      </c>
      <c r="G73" s="37" t="s">
        <v>174</v>
      </c>
      <c r="H73" s="20" t="s">
        <v>9</v>
      </c>
      <c r="I73" s="21" t="s">
        <v>114</v>
      </c>
      <c r="J73" s="63">
        <v>132100000</v>
      </c>
      <c r="K73" s="22">
        <v>0</v>
      </c>
      <c r="L73" s="63">
        <v>132100000</v>
      </c>
      <c r="M73" s="22">
        <f t="shared" si="9"/>
        <v>0</v>
      </c>
      <c r="N73" s="22">
        <v>132100000</v>
      </c>
      <c r="O73" s="40">
        <f t="shared" si="8"/>
        <v>1</v>
      </c>
      <c r="P73" s="22">
        <v>132100000</v>
      </c>
      <c r="Q73" s="23">
        <v>132100000</v>
      </c>
    </row>
    <row r="74" spans="1:17" s="19" customFormat="1" ht="16.5" x14ac:dyDescent="0.25">
      <c r="A74" s="38" t="s">
        <v>4</v>
      </c>
      <c r="B74" s="20" t="s">
        <v>55</v>
      </c>
      <c r="C74" s="20" t="s">
        <v>55</v>
      </c>
      <c r="D74" s="20" t="s">
        <v>55</v>
      </c>
      <c r="E74" s="20" t="s">
        <v>49</v>
      </c>
      <c r="F74" s="20" t="s">
        <v>40</v>
      </c>
      <c r="G74" s="37" t="s">
        <v>175</v>
      </c>
      <c r="H74" s="20" t="s">
        <v>6</v>
      </c>
      <c r="I74" s="21" t="s">
        <v>7</v>
      </c>
      <c r="J74" s="63">
        <v>1833437449</v>
      </c>
      <c r="K74" s="22">
        <v>0</v>
      </c>
      <c r="L74" s="63">
        <v>1833437447</v>
      </c>
      <c r="M74" s="22">
        <f t="shared" si="9"/>
        <v>2</v>
      </c>
      <c r="N74" s="22">
        <v>1205774107</v>
      </c>
      <c r="O74" s="40">
        <f t="shared" si="8"/>
        <v>0.65765761883922336</v>
      </c>
      <c r="P74" s="22">
        <v>1205774107</v>
      </c>
      <c r="Q74" s="23">
        <v>1205774107</v>
      </c>
    </row>
    <row r="75" spans="1:17" s="19" customFormat="1" ht="16.5" x14ac:dyDescent="0.25">
      <c r="A75" s="38" t="s">
        <v>4</v>
      </c>
      <c r="B75" s="20" t="s">
        <v>55</v>
      </c>
      <c r="C75" s="20" t="s">
        <v>55</v>
      </c>
      <c r="D75" s="20" t="s">
        <v>55</v>
      </c>
      <c r="E75" s="20" t="s">
        <v>49</v>
      </c>
      <c r="F75" s="20" t="s">
        <v>42</v>
      </c>
      <c r="G75" s="37" t="s">
        <v>176</v>
      </c>
      <c r="H75" s="20" t="s">
        <v>6</v>
      </c>
      <c r="I75" s="21" t="s">
        <v>7</v>
      </c>
      <c r="J75" s="63">
        <v>1025254131.26</v>
      </c>
      <c r="K75" s="22">
        <v>0</v>
      </c>
      <c r="L75" s="63">
        <v>1020929669.26</v>
      </c>
      <c r="M75" s="22">
        <f t="shared" si="9"/>
        <v>4324462</v>
      </c>
      <c r="N75" s="22">
        <v>1020929669.26</v>
      </c>
      <c r="O75" s="40">
        <f t="shared" si="8"/>
        <v>0.9957820584495618</v>
      </c>
      <c r="P75" s="22">
        <v>452642873</v>
      </c>
      <c r="Q75" s="23">
        <v>448483971</v>
      </c>
    </row>
    <row r="76" spans="1:17" s="19" customFormat="1" ht="16.5" x14ac:dyDescent="0.25">
      <c r="A76" s="38" t="s">
        <v>4</v>
      </c>
      <c r="B76" s="20" t="s">
        <v>55</v>
      </c>
      <c r="C76" s="20" t="s">
        <v>55</v>
      </c>
      <c r="D76" s="20" t="s">
        <v>55</v>
      </c>
      <c r="E76" s="20" t="s">
        <v>49</v>
      </c>
      <c r="F76" s="20" t="s">
        <v>44</v>
      </c>
      <c r="G76" s="37" t="s">
        <v>177</v>
      </c>
      <c r="H76" s="20" t="s">
        <v>6</v>
      </c>
      <c r="I76" s="21" t="s">
        <v>7</v>
      </c>
      <c r="J76" s="63">
        <v>0</v>
      </c>
      <c r="K76" s="22">
        <v>0</v>
      </c>
      <c r="L76" s="63">
        <v>0</v>
      </c>
      <c r="M76" s="22">
        <f t="shared" si="9"/>
        <v>0</v>
      </c>
      <c r="N76" s="22">
        <v>0</v>
      </c>
      <c r="O76" s="40">
        <f t="shared" si="8"/>
        <v>0</v>
      </c>
      <c r="P76" s="22">
        <v>0</v>
      </c>
      <c r="Q76" s="23">
        <v>0</v>
      </c>
    </row>
    <row r="77" spans="1:17" s="19" customFormat="1" ht="16.5" x14ac:dyDescent="0.25">
      <c r="A77" s="38" t="s">
        <v>4</v>
      </c>
      <c r="B77" s="20" t="s">
        <v>55</v>
      </c>
      <c r="C77" s="20" t="s">
        <v>55</v>
      </c>
      <c r="D77" s="20" t="s">
        <v>55</v>
      </c>
      <c r="E77" s="20" t="s">
        <v>50</v>
      </c>
      <c r="F77" s="20" t="s">
        <v>42</v>
      </c>
      <c r="G77" s="37" t="s">
        <v>178</v>
      </c>
      <c r="H77" s="20" t="s">
        <v>6</v>
      </c>
      <c r="I77" s="21" t="s">
        <v>7</v>
      </c>
      <c r="J77" s="63">
        <v>2870000</v>
      </c>
      <c r="K77" s="22">
        <v>0</v>
      </c>
      <c r="L77" s="63">
        <v>861720</v>
      </c>
      <c r="M77" s="22">
        <f t="shared" si="9"/>
        <v>2008280</v>
      </c>
      <c r="N77" s="22">
        <v>861720</v>
      </c>
      <c r="O77" s="40">
        <f t="shared" si="8"/>
        <v>0.30025087108013937</v>
      </c>
      <c r="P77" s="22">
        <v>861720</v>
      </c>
      <c r="Q77" s="23">
        <v>861720</v>
      </c>
    </row>
    <row r="78" spans="1:17" s="19" customFormat="1" ht="24.75" x14ac:dyDescent="0.25">
      <c r="A78" s="38" t="s">
        <v>4</v>
      </c>
      <c r="B78" s="20" t="s">
        <v>55</v>
      </c>
      <c r="C78" s="20" t="s">
        <v>55</v>
      </c>
      <c r="D78" s="20" t="s">
        <v>55</v>
      </c>
      <c r="E78" s="20" t="s">
        <v>50</v>
      </c>
      <c r="F78" s="20" t="s">
        <v>44</v>
      </c>
      <c r="G78" s="37" t="s">
        <v>179</v>
      </c>
      <c r="H78" s="20" t="s">
        <v>6</v>
      </c>
      <c r="I78" s="21" t="s">
        <v>7</v>
      </c>
      <c r="J78" s="63">
        <v>15000000</v>
      </c>
      <c r="K78" s="22">
        <v>0</v>
      </c>
      <c r="L78" s="63">
        <v>3134600</v>
      </c>
      <c r="M78" s="22">
        <f t="shared" si="9"/>
        <v>11865400</v>
      </c>
      <c r="N78" s="22">
        <v>3134600</v>
      </c>
      <c r="O78" s="40">
        <f t="shared" si="8"/>
        <v>0.20897333333333334</v>
      </c>
      <c r="P78" s="22">
        <v>3134600</v>
      </c>
      <c r="Q78" s="23">
        <v>3134600</v>
      </c>
    </row>
    <row r="79" spans="1:17" s="19" customFormat="1" ht="33" x14ac:dyDescent="0.25">
      <c r="A79" s="38" t="s">
        <v>4</v>
      </c>
      <c r="B79" s="20" t="s">
        <v>55</v>
      </c>
      <c r="C79" s="20" t="s">
        <v>55</v>
      </c>
      <c r="D79" s="20" t="s">
        <v>55</v>
      </c>
      <c r="E79" s="20" t="s">
        <v>50</v>
      </c>
      <c r="F79" s="20" t="s">
        <v>45</v>
      </c>
      <c r="G79" s="37" t="s">
        <v>180</v>
      </c>
      <c r="H79" s="20" t="s">
        <v>6</v>
      </c>
      <c r="I79" s="21" t="s">
        <v>7</v>
      </c>
      <c r="J79" s="63">
        <v>459300000</v>
      </c>
      <c r="K79" s="22">
        <v>0</v>
      </c>
      <c r="L79" s="63">
        <v>218992369.19999999</v>
      </c>
      <c r="M79" s="22">
        <f t="shared" si="9"/>
        <v>240307630.80000001</v>
      </c>
      <c r="N79" s="22">
        <v>218992369.19999999</v>
      </c>
      <c r="O79" s="40">
        <f t="shared" si="8"/>
        <v>0.47679592684519917</v>
      </c>
      <c r="P79" s="22">
        <v>214986154.19999999</v>
      </c>
      <c r="Q79" s="23">
        <v>214365432</v>
      </c>
    </row>
    <row r="80" spans="1:17" s="19" customFormat="1" ht="16.5" x14ac:dyDescent="0.25">
      <c r="A80" s="38" t="s">
        <v>4</v>
      </c>
      <c r="B80" s="20" t="s">
        <v>55</v>
      </c>
      <c r="C80" s="20" t="s">
        <v>55</v>
      </c>
      <c r="D80" s="20" t="s">
        <v>55</v>
      </c>
      <c r="E80" s="20" t="s">
        <v>50</v>
      </c>
      <c r="F80" s="20" t="s">
        <v>47</v>
      </c>
      <c r="G80" s="37" t="s">
        <v>181</v>
      </c>
      <c r="H80" s="20" t="s">
        <v>6</v>
      </c>
      <c r="I80" s="21" t="s">
        <v>7</v>
      </c>
      <c r="J80" s="63">
        <v>10501147151</v>
      </c>
      <c r="K80" s="22">
        <v>0</v>
      </c>
      <c r="L80" s="63">
        <v>10501147151</v>
      </c>
      <c r="M80" s="22">
        <f t="shared" si="9"/>
        <v>0</v>
      </c>
      <c r="N80" s="22">
        <v>6512358666</v>
      </c>
      <c r="O80" s="40">
        <f t="shared" si="8"/>
        <v>0.6201568811822471</v>
      </c>
      <c r="P80" s="22">
        <v>4103174221</v>
      </c>
      <c r="Q80" s="23">
        <v>3850736345</v>
      </c>
    </row>
    <row r="81" spans="1:19" s="19" customFormat="1" ht="33" x14ac:dyDescent="0.25">
      <c r="A81" s="38" t="s">
        <v>4</v>
      </c>
      <c r="B81" s="20" t="s">
        <v>55</v>
      </c>
      <c r="C81" s="20" t="s">
        <v>55</v>
      </c>
      <c r="D81" s="20" t="s">
        <v>55</v>
      </c>
      <c r="E81" s="20" t="s">
        <v>50</v>
      </c>
      <c r="F81" s="20" t="s">
        <v>49</v>
      </c>
      <c r="G81" s="37" t="s">
        <v>182</v>
      </c>
      <c r="H81" s="20" t="s">
        <v>6</v>
      </c>
      <c r="I81" s="21" t="s">
        <v>7</v>
      </c>
      <c r="J81" s="63">
        <v>157783051</v>
      </c>
      <c r="K81" s="22">
        <v>0</v>
      </c>
      <c r="L81" s="63">
        <v>79710839.829999998</v>
      </c>
      <c r="M81" s="22">
        <f t="shared" si="9"/>
        <v>78072211.170000002</v>
      </c>
      <c r="N81" s="22">
        <v>73713339.829999998</v>
      </c>
      <c r="O81" s="40">
        <f t="shared" si="8"/>
        <v>0.46718161020983173</v>
      </c>
      <c r="P81" s="22">
        <v>20567839.829999998</v>
      </c>
      <c r="Q81" s="23">
        <v>20379009.829999998</v>
      </c>
    </row>
    <row r="82" spans="1:19" s="19" customFormat="1" ht="24.75" x14ac:dyDescent="0.25">
      <c r="A82" s="38" t="s">
        <v>4</v>
      </c>
      <c r="B82" s="20" t="s">
        <v>55</v>
      </c>
      <c r="C82" s="20" t="s">
        <v>55</v>
      </c>
      <c r="D82" s="20" t="s">
        <v>55</v>
      </c>
      <c r="E82" s="20" t="s">
        <v>50</v>
      </c>
      <c r="F82" s="89" t="s">
        <v>50</v>
      </c>
      <c r="G82" s="37" t="s">
        <v>190</v>
      </c>
      <c r="H82" s="20" t="s">
        <v>6</v>
      </c>
      <c r="I82" s="21" t="s">
        <v>7</v>
      </c>
      <c r="J82" s="63">
        <v>300000</v>
      </c>
      <c r="K82" s="22">
        <v>0</v>
      </c>
      <c r="L82" s="63">
        <v>190000</v>
      </c>
      <c r="M82" s="22">
        <f t="shared" ref="M82" si="10">+J82-L82-K82</f>
        <v>110000</v>
      </c>
      <c r="N82" s="22">
        <v>190000</v>
      </c>
      <c r="O82" s="40">
        <f t="shared" si="8"/>
        <v>0.6333333333333333</v>
      </c>
      <c r="P82" s="22">
        <v>190000</v>
      </c>
      <c r="Q82" s="23">
        <v>190000</v>
      </c>
    </row>
    <row r="83" spans="1:19" s="19" customFormat="1" ht="41.25" x14ac:dyDescent="0.25">
      <c r="A83" s="38" t="s">
        <v>4</v>
      </c>
      <c r="B83" s="20" t="s">
        <v>55</v>
      </c>
      <c r="C83" s="20" t="s">
        <v>55</v>
      </c>
      <c r="D83" s="20" t="s">
        <v>55</v>
      </c>
      <c r="E83" s="20" t="s">
        <v>50</v>
      </c>
      <c r="F83" s="20" t="s">
        <v>51</v>
      </c>
      <c r="G83" s="37" t="s">
        <v>183</v>
      </c>
      <c r="H83" s="20" t="s">
        <v>6</v>
      </c>
      <c r="I83" s="21" t="s">
        <v>7</v>
      </c>
      <c r="J83" s="63">
        <v>1130000</v>
      </c>
      <c r="K83" s="22">
        <v>0</v>
      </c>
      <c r="L83" s="63">
        <v>300000</v>
      </c>
      <c r="M83" s="22">
        <f t="shared" si="9"/>
        <v>830000</v>
      </c>
      <c r="N83" s="22">
        <v>300000</v>
      </c>
      <c r="O83" s="40">
        <f t="shared" si="8"/>
        <v>0.26548672566371684</v>
      </c>
      <c r="P83" s="22">
        <v>300000</v>
      </c>
      <c r="Q83" s="23">
        <v>300000</v>
      </c>
    </row>
    <row r="84" spans="1:19" s="19" customFormat="1" ht="24.75" x14ac:dyDescent="0.25">
      <c r="A84" s="38" t="s">
        <v>4</v>
      </c>
      <c r="B84" s="20" t="s">
        <v>55</v>
      </c>
      <c r="C84" s="20" t="s">
        <v>55</v>
      </c>
      <c r="D84" s="20" t="s">
        <v>55</v>
      </c>
      <c r="E84" s="20" t="s">
        <v>51</v>
      </c>
      <c r="F84" s="20" t="s">
        <v>44</v>
      </c>
      <c r="G84" s="37" t="s">
        <v>184</v>
      </c>
      <c r="H84" s="20" t="s">
        <v>6</v>
      </c>
      <c r="I84" s="21" t="s">
        <v>7</v>
      </c>
      <c r="J84" s="63">
        <v>0</v>
      </c>
      <c r="K84" s="22">
        <v>0</v>
      </c>
      <c r="L84" s="63">
        <v>0</v>
      </c>
      <c r="M84" s="22">
        <f t="shared" si="9"/>
        <v>0</v>
      </c>
      <c r="N84" s="22">
        <v>0</v>
      </c>
      <c r="O84" s="40">
        <f t="shared" si="8"/>
        <v>0</v>
      </c>
      <c r="P84" s="22">
        <v>0</v>
      </c>
      <c r="Q84" s="23">
        <v>0</v>
      </c>
    </row>
    <row r="85" spans="1:19" s="19" customFormat="1" ht="41.25" x14ac:dyDescent="0.25">
      <c r="A85" s="38" t="s">
        <v>4</v>
      </c>
      <c r="B85" s="20" t="s">
        <v>55</v>
      </c>
      <c r="C85" s="20" t="s">
        <v>55</v>
      </c>
      <c r="D85" s="20" t="s">
        <v>55</v>
      </c>
      <c r="E85" s="20" t="s">
        <v>51</v>
      </c>
      <c r="F85" s="20" t="s">
        <v>45</v>
      </c>
      <c r="G85" s="37" t="s">
        <v>185</v>
      </c>
      <c r="H85" s="20" t="s">
        <v>6</v>
      </c>
      <c r="I85" s="21" t="s">
        <v>7</v>
      </c>
      <c r="J85" s="63">
        <v>548947384</v>
      </c>
      <c r="K85" s="22">
        <v>0</v>
      </c>
      <c r="L85" s="63">
        <v>313710108.72000003</v>
      </c>
      <c r="M85" s="22">
        <f t="shared" si="9"/>
        <v>235237275.27999997</v>
      </c>
      <c r="N85" s="22">
        <v>313710108.72000003</v>
      </c>
      <c r="O85" s="40">
        <f t="shared" si="8"/>
        <v>0.57147573312782196</v>
      </c>
      <c r="P85" s="22">
        <v>168709489.65000001</v>
      </c>
      <c r="Q85" s="23">
        <v>165800651.65000001</v>
      </c>
    </row>
    <row r="86" spans="1:19" s="19" customFormat="1" ht="16.5" x14ac:dyDescent="0.25">
      <c r="A86" s="38" t="s">
        <v>4</v>
      </c>
      <c r="B86" s="20" t="s">
        <v>55</v>
      </c>
      <c r="C86" s="20" t="s">
        <v>55</v>
      </c>
      <c r="D86" s="20" t="s">
        <v>55</v>
      </c>
      <c r="E86" s="20" t="s">
        <v>51</v>
      </c>
      <c r="F86" s="89" t="s">
        <v>48</v>
      </c>
      <c r="G86" s="37" t="s">
        <v>186</v>
      </c>
      <c r="H86" s="20" t="s">
        <v>6</v>
      </c>
      <c r="I86" s="21" t="s">
        <v>7</v>
      </c>
      <c r="J86" s="63">
        <v>289091442</v>
      </c>
      <c r="K86" s="22">
        <v>0</v>
      </c>
      <c r="L86" s="63">
        <v>115826541</v>
      </c>
      <c r="M86" s="22">
        <f t="shared" si="9"/>
        <v>173264901</v>
      </c>
      <c r="N86" s="22">
        <v>97227213</v>
      </c>
      <c r="O86" s="40">
        <f t="shared" si="8"/>
        <v>0.33631992814232115</v>
      </c>
      <c r="P86" s="22">
        <v>0</v>
      </c>
      <c r="Q86" s="23">
        <v>0</v>
      </c>
    </row>
    <row r="87" spans="1:19" s="19" customFormat="1" ht="16.5" x14ac:dyDescent="0.25">
      <c r="A87" s="38" t="s">
        <v>4</v>
      </c>
      <c r="B87" s="20" t="s">
        <v>55</v>
      </c>
      <c r="C87" s="20" t="s">
        <v>55</v>
      </c>
      <c r="D87" s="20" t="s">
        <v>55</v>
      </c>
      <c r="E87" s="20" t="s">
        <v>51</v>
      </c>
      <c r="F87" s="89" t="s">
        <v>48</v>
      </c>
      <c r="G87" s="37" t="s">
        <v>186</v>
      </c>
      <c r="H87" s="20" t="s">
        <v>6</v>
      </c>
      <c r="I87" s="21">
        <v>20</v>
      </c>
      <c r="J87" s="63">
        <v>119196438</v>
      </c>
      <c r="K87" s="22">
        <v>0</v>
      </c>
      <c r="L87" s="63">
        <v>119196438</v>
      </c>
      <c r="M87" s="22">
        <f t="shared" ref="M87" si="11">+J87-L87-K87</f>
        <v>0</v>
      </c>
      <c r="N87" s="22">
        <v>119196438</v>
      </c>
      <c r="O87" s="40">
        <f t="shared" ref="O87" si="12">IF(N87&gt;1,N87/(J87-K87),0)</f>
        <v>1</v>
      </c>
      <c r="P87" s="22">
        <v>0</v>
      </c>
      <c r="Q87" s="23">
        <v>0</v>
      </c>
    </row>
    <row r="88" spans="1:19" s="19" customFormat="1" ht="16.5" x14ac:dyDescent="0.25">
      <c r="A88" s="38" t="s">
        <v>4</v>
      </c>
      <c r="B88" s="20" t="s">
        <v>55</v>
      </c>
      <c r="C88" s="20" t="s">
        <v>55</v>
      </c>
      <c r="D88" s="20" t="s">
        <v>55</v>
      </c>
      <c r="E88" s="20" t="s">
        <v>51</v>
      </c>
      <c r="F88" s="89" t="s">
        <v>49</v>
      </c>
      <c r="G88" s="37" t="s">
        <v>187</v>
      </c>
      <c r="H88" s="20" t="s">
        <v>6</v>
      </c>
      <c r="I88" s="21" t="s">
        <v>7</v>
      </c>
      <c r="J88" s="63">
        <v>6960000</v>
      </c>
      <c r="K88" s="22">
        <v>0</v>
      </c>
      <c r="L88" s="63">
        <v>6118050</v>
      </c>
      <c r="M88" s="22">
        <f t="shared" si="9"/>
        <v>841950</v>
      </c>
      <c r="N88" s="22">
        <v>6118050</v>
      </c>
      <c r="O88" s="40">
        <f t="shared" si="8"/>
        <v>0.87903017241379311</v>
      </c>
      <c r="P88" s="22">
        <v>1889650</v>
      </c>
      <c r="Q88" s="23">
        <v>1889650</v>
      </c>
    </row>
    <row r="89" spans="1:19" s="19" customFormat="1" ht="16.5" x14ac:dyDescent="0.25">
      <c r="A89" s="38" t="s">
        <v>4</v>
      </c>
      <c r="B89" s="20" t="s">
        <v>55</v>
      </c>
      <c r="C89" s="20" t="s">
        <v>55</v>
      </c>
      <c r="D89" s="20" t="s">
        <v>55</v>
      </c>
      <c r="E89" s="20" t="s">
        <v>52</v>
      </c>
      <c r="F89" s="20"/>
      <c r="G89" s="37" t="s">
        <v>82</v>
      </c>
      <c r="H89" s="20" t="s">
        <v>6</v>
      </c>
      <c r="I89" s="21" t="s">
        <v>7</v>
      </c>
      <c r="J89" s="63">
        <v>492750000</v>
      </c>
      <c r="K89" s="22">
        <v>0</v>
      </c>
      <c r="L89" s="63">
        <v>253202727</v>
      </c>
      <c r="M89" s="22">
        <f t="shared" si="9"/>
        <v>239547273</v>
      </c>
      <c r="N89" s="22">
        <v>253202727</v>
      </c>
      <c r="O89" s="40">
        <f t="shared" si="8"/>
        <v>0.51385637138508367</v>
      </c>
      <c r="P89" s="22">
        <v>247180204</v>
      </c>
      <c r="Q89" s="23">
        <v>243188090</v>
      </c>
    </row>
    <row r="90" spans="1:19" s="19" customFormat="1" ht="16.5" x14ac:dyDescent="0.25">
      <c r="A90" s="38" t="s">
        <v>4</v>
      </c>
      <c r="B90" s="20" t="s">
        <v>55</v>
      </c>
      <c r="C90" s="20" t="s">
        <v>55</v>
      </c>
      <c r="D90" s="20" t="s">
        <v>55</v>
      </c>
      <c r="E90" s="20" t="s">
        <v>52</v>
      </c>
      <c r="F90" s="20"/>
      <c r="G90" s="37" t="s">
        <v>82</v>
      </c>
      <c r="H90" s="20" t="s">
        <v>6</v>
      </c>
      <c r="I90" s="21">
        <v>20</v>
      </c>
      <c r="J90" s="63">
        <v>1000000</v>
      </c>
      <c r="K90" s="22">
        <v>0</v>
      </c>
      <c r="L90" s="63">
        <v>164917</v>
      </c>
      <c r="M90" s="22">
        <f t="shared" ref="M90" si="13">+J90-L90-K90</f>
        <v>835083</v>
      </c>
      <c r="N90" s="22">
        <v>164917</v>
      </c>
      <c r="O90" s="40">
        <f t="shared" ref="O90" si="14">IF(N90&gt;1,N90/(J90-K90),0)</f>
        <v>0.16491700000000001</v>
      </c>
      <c r="P90" s="22">
        <v>164917</v>
      </c>
      <c r="Q90" s="23">
        <v>164917</v>
      </c>
    </row>
    <row r="91" spans="1:19" ht="16.5" customHeight="1" x14ac:dyDescent="0.25">
      <c r="A91" s="14" t="s">
        <v>4</v>
      </c>
      <c r="B91" s="4" t="s">
        <v>55</v>
      </c>
      <c r="C91" s="4"/>
      <c r="D91" s="4"/>
      <c r="E91" s="4"/>
      <c r="F91" s="4"/>
      <c r="G91" s="4" t="s">
        <v>87</v>
      </c>
      <c r="H91" s="4" t="s">
        <v>6</v>
      </c>
      <c r="I91" s="4" t="s">
        <v>7</v>
      </c>
      <c r="J91" s="87">
        <f>J37+J41</f>
        <v>19982600000</v>
      </c>
      <c r="K91" s="6">
        <f>K37+K41</f>
        <v>0</v>
      </c>
      <c r="L91" s="6">
        <f>L37+L41</f>
        <v>16753823860.34</v>
      </c>
      <c r="M91" s="6">
        <f>M37+M41</f>
        <v>3228776139.6599998</v>
      </c>
      <c r="N91" s="6">
        <f>N37+N41</f>
        <v>12087775207.34</v>
      </c>
      <c r="O91" s="42">
        <f>IF(N91&gt;1,N91/(J91-K91),0)</f>
        <v>0.60491503644871036</v>
      </c>
      <c r="P91" s="6">
        <f>P37+P41</f>
        <v>8034865421.3499994</v>
      </c>
      <c r="Q91" s="15">
        <f>Q37+Q41</f>
        <v>7758811534.6399994</v>
      </c>
      <c r="R91" s="49"/>
    </row>
    <row r="92" spans="1:19" ht="16.5" customHeight="1" x14ac:dyDescent="0.25">
      <c r="A92" s="14" t="s">
        <v>4</v>
      </c>
      <c r="B92" s="4" t="s">
        <v>55</v>
      </c>
      <c r="C92" s="4"/>
      <c r="D92" s="4"/>
      <c r="E92" s="4"/>
      <c r="F92" s="4"/>
      <c r="G92" s="4" t="s">
        <v>87</v>
      </c>
      <c r="H92" s="4" t="s">
        <v>9</v>
      </c>
      <c r="I92" s="4">
        <v>20</v>
      </c>
      <c r="J92" s="6">
        <f t="shared" ref="J92:N93" si="15">J42</f>
        <v>672500000</v>
      </c>
      <c r="K92" s="6">
        <f t="shared" si="15"/>
        <v>0</v>
      </c>
      <c r="L92" s="6">
        <f t="shared" si="15"/>
        <v>119391355</v>
      </c>
      <c r="M92" s="6">
        <f t="shared" si="15"/>
        <v>553108645</v>
      </c>
      <c r="N92" s="6">
        <f t="shared" si="15"/>
        <v>119391355</v>
      </c>
      <c r="O92" s="42">
        <f>IF(N92&gt;1,N92/(J92-K92),0)</f>
        <v>0.17753361338289964</v>
      </c>
      <c r="P92" s="6">
        <f>P42</f>
        <v>194917</v>
      </c>
      <c r="Q92" s="15">
        <f>Q42</f>
        <v>194917</v>
      </c>
      <c r="R92" s="49"/>
    </row>
    <row r="93" spans="1:19" ht="16.5" customHeight="1" x14ac:dyDescent="0.25">
      <c r="A93" s="14" t="s">
        <v>4</v>
      </c>
      <c r="B93" s="4" t="s">
        <v>55</v>
      </c>
      <c r="C93" s="4"/>
      <c r="D93" s="4"/>
      <c r="E93" s="4"/>
      <c r="F93" s="4"/>
      <c r="G93" s="4" t="s">
        <v>87</v>
      </c>
      <c r="H93" s="4" t="s">
        <v>9</v>
      </c>
      <c r="I93" s="4">
        <v>21</v>
      </c>
      <c r="J93" s="6">
        <f t="shared" si="15"/>
        <v>132100000</v>
      </c>
      <c r="K93" s="6">
        <f t="shared" si="15"/>
        <v>0</v>
      </c>
      <c r="L93" s="6">
        <f t="shared" si="15"/>
        <v>132100000</v>
      </c>
      <c r="M93" s="6">
        <f t="shared" si="15"/>
        <v>0</v>
      </c>
      <c r="N93" s="6">
        <f t="shared" si="15"/>
        <v>132100000</v>
      </c>
      <c r="O93" s="42">
        <f>IF(N93&gt;1,N93/(J93-K93),0)</f>
        <v>1</v>
      </c>
      <c r="P93" s="6">
        <f>P43</f>
        <v>132100000</v>
      </c>
      <c r="Q93" s="15">
        <f>Q43</f>
        <v>132100000</v>
      </c>
      <c r="S93" s="49"/>
    </row>
    <row r="94" spans="1:19" ht="15.75" customHeight="1" thickBot="1" x14ac:dyDescent="0.3">
      <c r="A94" s="102" t="s">
        <v>90</v>
      </c>
      <c r="B94" s="103"/>
      <c r="C94" s="103"/>
      <c r="D94" s="103"/>
      <c r="E94" s="103"/>
      <c r="F94" s="103"/>
      <c r="G94" s="103"/>
      <c r="H94" s="103"/>
      <c r="I94" s="104"/>
      <c r="J94" s="7">
        <f>SUM(J91:J93)</f>
        <v>20787200000</v>
      </c>
      <c r="K94" s="7">
        <f t="shared" ref="K94:N94" si="16">SUM(K91:K93)</f>
        <v>0</v>
      </c>
      <c r="L94" s="7">
        <f t="shared" si="16"/>
        <v>17005315215.34</v>
      </c>
      <c r="M94" s="7">
        <f t="shared" si="16"/>
        <v>3781884784.6599998</v>
      </c>
      <c r="N94" s="7">
        <f t="shared" si="16"/>
        <v>12339266562.34</v>
      </c>
      <c r="O94" s="42">
        <f>IF(N94&gt;1,N94/(J94-K94),0)</f>
        <v>0.59359926119631312</v>
      </c>
      <c r="P94" s="7">
        <f t="shared" ref="P94:Q94" si="17">SUM(P91:P93)</f>
        <v>8167160338.3499994</v>
      </c>
      <c r="Q94" s="16">
        <f t="shared" si="17"/>
        <v>7891106451.6399994</v>
      </c>
    </row>
    <row r="95" spans="1:19" ht="15.75" customHeight="1" thickBot="1" x14ac:dyDescent="0.3">
      <c r="A95" s="96" t="s">
        <v>99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8"/>
    </row>
    <row r="96" spans="1:19" s="66" customFormat="1" ht="24.75" customHeight="1" x14ac:dyDescent="0.25">
      <c r="A96" s="24" t="s">
        <v>4</v>
      </c>
      <c r="B96" s="25" t="s">
        <v>56</v>
      </c>
      <c r="C96" s="25" t="s">
        <v>56</v>
      </c>
      <c r="D96" s="25"/>
      <c r="E96" s="25"/>
      <c r="F96" s="25"/>
      <c r="G96" s="26" t="s">
        <v>140</v>
      </c>
      <c r="H96" s="25" t="s">
        <v>6</v>
      </c>
      <c r="I96" s="27">
        <v>10</v>
      </c>
      <c r="J96" s="28">
        <f>J97</f>
        <v>20000000000</v>
      </c>
      <c r="K96" s="28">
        <f t="shared" ref="K96:N96" si="18">K97</f>
        <v>16400000000</v>
      </c>
      <c r="L96" s="28">
        <f t="shared" si="18"/>
        <v>0</v>
      </c>
      <c r="M96" s="28">
        <f t="shared" si="18"/>
        <v>3600000000</v>
      </c>
      <c r="N96" s="28">
        <f t="shared" si="18"/>
        <v>0</v>
      </c>
      <c r="O96" s="41">
        <f t="shared" ref="O96:O103" si="19">IF(N96&gt;1,N96/(J96-K96),0)</f>
        <v>0</v>
      </c>
      <c r="P96" s="28">
        <f t="shared" ref="P96" si="20">P97</f>
        <v>0</v>
      </c>
      <c r="Q96" s="36">
        <f t="shared" ref="Q96" si="21">Q97</f>
        <v>0</v>
      </c>
    </row>
    <row r="97" spans="1:19" s="66" customFormat="1" ht="24.75" customHeight="1" x14ac:dyDescent="0.25">
      <c r="A97" s="24" t="s">
        <v>4</v>
      </c>
      <c r="B97" s="25" t="s">
        <v>56</v>
      </c>
      <c r="C97" s="25" t="s">
        <v>56</v>
      </c>
      <c r="D97" s="25" t="s">
        <v>39</v>
      </c>
      <c r="E97" s="25"/>
      <c r="F97" s="25"/>
      <c r="G97" s="26" t="s">
        <v>101</v>
      </c>
      <c r="H97" s="25" t="s">
        <v>6</v>
      </c>
      <c r="I97" s="27">
        <v>10</v>
      </c>
      <c r="J97" s="28">
        <f>J98</f>
        <v>20000000000</v>
      </c>
      <c r="K97" s="28">
        <f>K98</f>
        <v>16400000000</v>
      </c>
      <c r="L97" s="28">
        <f>L98</f>
        <v>0</v>
      </c>
      <c r="M97" s="28">
        <f>M98</f>
        <v>3600000000</v>
      </c>
      <c r="N97" s="28">
        <f>N98</f>
        <v>0</v>
      </c>
      <c r="O97" s="41">
        <f t="shared" si="19"/>
        <v>0</v>
      </c>
      <c r="P97" s="28">
        <f>P98</f>
        <v>0</v>
      </c>
      <c r="Q97" s="36">
        <f>Q98</f>
        <v>0</v>
      </c>
    </row>
    <row r="98" spans="1:19" s="66" customFormat="1" ht="24.75" customHeight="1" x14ac:dyDescent="0.25">
      <c r="A98" s="38" t="s">
        <v>4</v>
      </c>
      <c r="B98" s="20" t="s">
        <v>56</v>
      </c>
      <c r="C98" s="20" t="s">
        <v>56</v>
      </c>
      <c r="D98" s="89" t="s">
        <v>39</v>
      </c>
      <c r="E98" s="20">
        <v>999</v>
      </c>
      <c r="F98" s="20"/>
      <c r="G98" s="37" t="s">
        <v>91</v>
      </c>
      <c r="H98" s="20" t="s">
        <v>6</v>
      </c>
      <c r="I98" s="21">
        <v>10</v>
      </c>
      <c r="J98" s="22">
        <v>20000000000</v>
      </c>
      <c r="K98" s="22">
        <v>16400000000</v>
      </c>
      <c r="L98" s="22">
        <v>0</v>
      </c>
      <c r="M98" s="22">
        <f>J98-L98-K98</f>
        <v>3600000000</v>
      </c>
      <c r="N98" s="22">
        <v>0</v>
      </c>
      <c r="O98" s="40">
        <f t="shared" si="19"/>
        <v>0</v>
      </c>
      <c r="P98" s="22">
        <v>0</v>
      </c>
      <c r="Q98" s="23">
        <v>0</v>
      </c>
    </row>
    <row r="99" spans="1:19" s="66" customFormat="1" ht="24.75" customHeight="1" x14ac:dyDescent="0.25">
      <c r="A99" s="24" t="s">
        <v>4</v>
      </c>
      <c r="B99" s="25" t="s">
        <v>56</v>
      </c>
      <c r="C99" s="25" t="s">
        <v>79</v>
      </c>
      <c r="D99" s="25"/>
      <c r="E99" s="25"/>
      <c r="F99" s="25"/>
      <c r="G99" s="26" t="s">
        <v>98</v>
      </c>
      <c r="H99" s="25" t="s">
        <v>6</v>
      </c>
      <c r="I99" s="27">
        <v>10</v>
      </c>
      <c r="J99" s="28">
        <f>J101</f>
        <v>1126900000</v>
      </c>
      <c r="K99" s="28">
        <f>K101</f>
        <v>0</v>
      </c>
      <c r="L99" s="28">
        <f>L101</f>
        <v>681043152</v>
      </c>
      <c r="M99" s="39">
        <f>M101</f>
        <v>445856848</v>
      </c>
      <c r="N99" s="28">
        <f>N101</f>
        <v>681043152</v>
      </c>
      <c r="O99" s="70">
        <f t="shared" si="19"/>
        <v>0.60435100896264082</v>
      </c>
      <c r="P99" s="28">
        <f>P101</f>
        <v>681043152</v>
      </c>
      <c r="Q99" s="36">
        <f>Q101</f>
        <v>681043152</v>
      </c>
    </row>
    <row r="100" spans="1:19" s="66" customFormat="1" ht="24.75" customHeight="1" x14ac:dyDescent="0.25">
      <c r="A100" s="24" t="s">
        <v>4</v>
      </c>
      <c r="B100" s="25" t="s">
        <v>56</v>
      </c>
      <c r="C100" s="25" t="s">
        <v>79</v>
      </c>
      <c r="D100" s="25" t="s">
        <v>55</v>
      </c>
      <c r="E100" s="25"/>
      <c r="F100" s="25"/>
      <c r="G100" s="26" t="s">
        <v>141</v>
      </c>
      <c r="H100" s="25" t="s">
        <v>6</v>
      </c>
      <c r="I100" s="27">
        <v>10</v>
      </c>
      <c r="J100" s="39">
        <f>J101</f>
        <v>1126900000</v>
      </c>
      <c r="K100" s="39"/>
      <c r="L100" s="39">
        <f>L101</f>
        <v>681043152</v>
      </c>
      <c r="M100" s="28">
        <f>M101</f>
        <v>445856848</v>
      </c>
      <c r="N100" s="28">
        <f>N101</f>
        <v>681043152</v>
      </c>
      <c r="O100" s="70">
        <f t="shared" si="19"/>
        <v>0.60435100896264082</v>
      </c>
      <c r="P100" s="28">
        <f>P101</f>
        <v>681043152</v>
      </c>
      <c r="Q100" s="36">
        <f>Q101</f>
        <v>681043152</v>
      </c>
    </row>
    <row r="101" spans="1:19" s="19" customFormat="1" ht="16.5" customHeight="1" x14ac:dyDescent="0.25">
      <c r="A101" s="24" t="s">
        <v>4</v>
      </c>
      <c r="B101" s="25" t="s">
        <v>56</v>
      </c>
      <c r="C101" s="25" t="s">
        <v>79</v>
      </c>
      <c r="D101" s="25" t="s">
        <v>55</v>
      </c>
      <c r="E101" s="25" t="s">
        <v>80</v>
      </c>
      <c r="F101" s="25"/>
      <c r="G101" s="26" t="s">
        <v>92</v>
      </c>
      <c r="H101" s="25" t="s">
        <v>6</v>
      </c>
      <c r="I101" s="27">
        <v>10</v>
      </c>
      <c r="J101" s="39">
        <f>J102+J103</f>
        <v>1126900000</v>
      </c>
      <c r="K101" s="39">
        <f>K102+K103</f>
        <v>0</v>
      </c>
      <c r="L101" s="39">
        <f>L102+L103</f>
        <v>681043152</v>
      </c>
      <c r="M101" s="28">
        <f>M102+M103</f>
        <v>445856848</v>
      </c>
      <c r="N101" s="39">
        <f t="shared" ref="N101:Q101" si="22">N102+N103</f>
        <v>681043152</v>
      </c>
      <c r="O101" s="41">
        <f t="shared" si="19"/>
        <v>0.60435100896264082</v>
      </c>
      <c r="P101" s="28">
        <f t="shared" si="22"/>
        <v>681043152</v>
      </c>
      <c r="Q101" s="36">
        <f t="shared" si="22"/>
        <v>681043152</v>
      </c>
    </row>
    <row r="102" spans="1:19" s="19" customFormat="1" ht="16.5" customHeight="1" x14ac:dyDescent="0.25">
      <c r="A102" s="38" t="s">
        <v>4</v>
      </c>
      <c r="B102" s="20" t="s">
        <v>56</v>
      </c>
      <c r="C102" s="20" t="s">
        <v>79</v>
      </c>
      <c r="D102" s="20" t="s">
        <v>55</v>
      </c>
      <c r="E102" s="20" t="s">
        <v>80</v>
      </c>
      <c r="F102" s="20" t="s">
        <v>40</v>
      </c>
      <c r="G102" s="37" t="s">
        <v>83</v>
      </c>
      <c r="H102" s="20" t="s">
        <v>6</v>
      </c>
      <c r="I102" s="20" t="s">
        <v>7</v>
      </c>
      <c r="J102" s="44">
        <v>763400606</v>
      </c>
      <c r="K102" s="22">
        <v>0</v>
      </c>
      <c r="L102" s="44">
        <v>564569963</v>
      </c>
      <c r="M102" s="22">
        <f>+J102-L102-K102</f>
        <v>198830643</v>
      </c>
      <c r="N102" s="44">
        <v>564569963</v>
      </c>
      <c r="O102" s="40">
        <f t="shared" si="19"/>
        <v>0.73954612894294713</v>
      </c>
      <c r="P102" s="44">
        <v>564569963</v>
      </c>
      <c r="Q102" s="72">
        <v>564569963</v>
      </c>
    </row>
    <row r="103" spans="1:19" s="66" customFormat="1" ht="16.5" customHeight="1" x14ac:dyDescent="0.25">
      <c r="A103" s="38" t="s">
        <v>4</v>
      </c>
      <c r="B103" s="20" t="s">
        <v>56</v>
      </c>
      <c r="C103" s="20" t="s">
        <v>79</v>
      </c>
      <c r="D103" s="20" t="s">
        <v>55</v>
      </c>
      <c r="E103" s="20" t="s">
        <v>80</v>
      </c>
      <c r="F103" s="20" t="s">
        <v>42</v>
      </c>
      <c r="G103" s="37" t="s">
        <v>84</v>
      </c>
      <c r="H103" s="20" t="s">
        <v>6</v>
      </c>
      <c r="I103" s="20" t="s">
        <v>7</v>
      </c>
      <c r="J103" s="44">
        <v>363499394</v>
      </c>
      <c r="K103" s="22">
        <v>0</v>
      </c>
      <c r="L103" s="44">
        <v>116473189</v>
      </c>
      <c r="M103" s="22">
        <f>+J103-L103-K103</f>
        <v>247026205</v>
      </c>
      <c r="N103" s="44">
        <v>116473189</v>
      </c>
      <c r="O103" s="40">
        <f t="shared" si="19"/>
        <v>0.32042196196893796</v>
      </c>
      <c r="P103" s="44">
        <v>116473189</v>
      </c>
      <c r="Q103" s="72">
        <v>116473189</v>
      </c>
    </row>
    <row r="104" spans="1:19" s="19" customFormat="1" ht="16.5" customHeight="1" x14ac:dyDescent="0.25">
      <c r="A104" s="24" t="s">
        <v>4</v>
      </c>
      <c r="B104" s="25" t="s">
        <v>56</v>
      </c>
      <c r="C104" s="25" t="s">
        <v>7</v>
      </c>
      <c r="D104" s="25"/>
      <c r="E104" s="25"/>
      <c r="F104" s="25"/>
      <c r="G104" s="26" t="s">
        <v>97</v>
      </c>
      <c r="H104" s="25" t="s">
        <v>6</v>
      </c>
      <c r="I104" s="25">
        <v>10</v>
      </c>
      <c r="J104" s="39">
        <f>J106+J108</f>
        <v>280600000</v>
      </c>
      <c r="K104" s="28">
        <f>K106</f>
        <v>0</v>
      </c>
      <c r="L104" s="39">
        <f>L106</f>
        <v>0</v>
      </c>
      <c r="M104" s="28">
        <f>M105</f>
        <v>280600000</v>
      </c>
      <c r="N104" s="39">
        <f>N106</f>
        <v>0</v>
      </c>
      <c r="O104" s="41">
        <f t="shared" ref="O104" si="23">O106</f>
        <v>0</v>
      </c>
      <c r="P104" s="39">
        <f>P106</f>
        <v>0</v>
      </c>
      <c r="Q104" s="51">
        <f>Q106</f>
        <v>0</v>
      </c>
    </row>
    <row r="105" spans="1:19" s="19" customFormat="1" ht="16.5" customHeight="1" x14ac:dyDescent="0.25">
      <c r="A105" s="24" t="s">
        <v>4</v>
      </c>
      <c r="B105" s="25" t="s">
        <v>56</v>
      </c>
      <c r="C105" s="25" t="s">
        <v>7</v>
      </c>
      <c r="D105" s="25" t="s">
        <v>39</v>
      </c>
      <c r="E105" s="25"/>
      <c r="F105" s="25"/>
      <c r="G105" s="26" t="s">
        <v>142</v>
      </c>
      <c r="H105" s="25" t="s">
        <v>6</v>
      </c>
      <c r="I105" s="25">
        <v>10</v>
      </c>
      <c r="J105" s="39">
        <f>J106+J108</f>
        <v>280600000</v>
      </c>
      <c r="K105" s="28">
        <f t="shared" ref="K105:L105" si="24">K106+K108</f>
        <v>0</v>
      </c>
      <c r="L105" s="39">
        <f t="shared" si="24"/>
        <v>0</v>
      </c>
      <c r="M105" s="28">
        <f>M106+M108</f>
        <v>280600000</v>
      </c>
      <c r="N105" s="39">
        <f>N106+N108</f>
        <v>0</v>
      </c>
      <c r="O105" s="41">
        <f>IF(N105&gt;1,N105/(J105-K105),0)</f>
        <v>0</v>
      </c>
      <c r="P105" s="39">
        <f t="shared" ref="P105:Q105" si="25">P106+P108</f>
        <v>0</v>
      </c>
      <c r="Q105" s="51">
        <f t="shared" si="25"/>
        <v>0</v>
      </c>
    </row>
    <row r="106" spans="1:19" s="19" customFormat="1" ht="16.5" customHeight="1" x14ac:dyDescent="0.25">
      <c r="A106" s="24" t="s">
        <v>4</v>
      </c>
      <c r="B106" s="25" t="s">
        <v>56</v>
      </c>
      <c r="C106" s="25" t="s">
        <v>7</v>
      </c>
      <c r="D106" s="25" t="s">
        <v>39</v>
      </c>
      <c r="E106" s="25" t="s">
        <v>40</v>
      </c>
      <c r="F106" s="25"/>
      <c r="G106" s="26" t="s">
        <v>93</v>
      </c>
      <c r="H106" s="25" t="s">
        <v>6</v>
      </c>
      <c r="I106" s="25">
        <v>10</v>
      </c>
      <c r="J106" s="39">
        <f>J107</f>
        <v>280600000</v>
      </c>
      <c r="K106" s="28">
        <f t="shared" ref="K106:N106" si="26">K107</f>
        <v>0</v>
      </c>
      <c r="L106" s="39">
        <f t="shared" si="26"/>
        <v>0</v>
      </c>
      <c r="M106" s="28">
        <f t="shared" si="26"/>
        <v>280600000</v>
      </c>
      <c r="N106" s="39">
        <f t="shared" si="26"/>
        <v>0</v>
      </c>
      <c r="O106" s="41">
        <f>IF(N106&gt;1,N106/(J106-K106),0)</f>
        <v>0</v>
      </c>
      <c r="P106" s="39">
        <f t="shared" ref="P106:Q106" si="27">P107</f>
        <v>0</v>
      </c>
      <c r="Q106" s="51">
        <f t="shared" si="27"/>
        <v>0</v>
      </c>
    </row>
    <row r="107" spans="1:19" s="19" customFormat="1" ht="16.5" customHeight="1" x14ac:dyDescent="0.25">
      <c r="A107" s="24"/>
      <c r="B107" s="25"/>
      <c r="C107" s="20" t="s">
        <v>7</v>
      </c>
      <c r="D107" s="20" t="s">
        <v>39</v>
      </c>
      <c r="E107" s="20" t="s">
        <v>40</v>
      </c>
      <c r="F107" s="20"/>
      <c r="G107" s="37" t="s">
        <v>93</v>
      </c>
      <c r="H107" s="20" t="s">
        <v>6</v>
      </c>
      <c r="I107" s="20">
        <v>10</v>
      </c>
      <c r="J107" s="44">
        <v>280600000</v>
      </c>
      <c r="K107" s="22">
        <v>0</v>
      </c>
      <c r="L107" s="44">
        <v>0</v>
      </c>
      <c r="M107" s="22">
        <f>+J107-L107-K107</f>
        <v>280600000</v>
      </c>
      <c r="N107" s="44">
        <v>0</v>
      </c>
      <c r="O107" s="40">
        <f t="shared" ref="O107" si="28">IF(N107&gt;1,N107/(J107-K107),0)</f>
        <v>0</v>
      </c>
      <c r="P107" s="44">
        <v>0</v>
      </c>
      <c r="Q107" s="72">
        <v>0</v>
      </c>
    </row>
    <row r="108" spans="1:19" s="66" customFormat="1" ht="16.5" customHeight="1" x14ac:dyDescent="0.25">
      <c r="A108" s="24" t="s">
        <v>4</v>
      </c>
      <c r="B108" s="25" t="s">
        <v>56</v>
      </c>
      <c r="C108" s="25" t="s">
        <v>7</v>
      </c>
      <c r="D108" s="25" t="s">
        <v>39</v>
      </c>
      <c r="E108" s="25" t="s">
        <v>42</v>
      </c>
      <c r="F108" s="25"/>
      <c r="G108" s="26" t="s">
        <v>36</v>
      </c>
      <c r="H108" s="25" t="s">
        <v>6</v>
      </c>
      <c r="I108" s="25">
        <v>10</v>
      </c>
      <c r="J108" s="39">
        <f>J109</f>
        <v>0</v>
      </c>
      <c r="K108" s="28">
        <f>K109</f>
        <v>0</v>
      </c>
      <c r="L108" s="39">
        <f t="shared" ref="L108:N108" si="29">L109</f>
        <v>0</v>
      </c>
      <c r="M108" s="28">
        <f>M109</f>
        <v>0</v>
      </c>
      <c r="N108" s="28">
        <f t="shared" si="29"/>
        <v>0</v>
      </c>
      <c r="O108" s="41">
        <f>IF(N108&gt;1,N108/(J108-K108),0)</f>
        <v>0</v>
      </c>
      <c r="P108" s="39">
        <f t="shared" ref="P108:Q108" si="30">P109</f>
        <v>0</v>
      </c>
      <c r="Q108" s="51">
        <f t="shared" si="30"/>
        <v>0</v>
      </c>
    </row>
    <row r="109" spans="1:19" s="77" customFormat="1" ht="16.5" customHeight="1" x14ac:dyDescent="0.25">
      <c r="A109" s="38" t="s">
        <v>4</v>
      </c>
      <c r="B109" s="20" t="s">
        <v>56</v>
      </c>
      <c r="C109" s="20" t="s">
        <v>7</v>
      </c>
      <c r="D109" s="20" t="s">
        <v>39</v>
      </c>
      <c r="E109" s="20" t="s">
        <v>42</v>
      </c>
      <c r="F109" s="20"/>
      <c r="G109" s="37" t="s">
        <v>36</v>
      </c>
      <c r="H109" s="20" t="s">
        <v>6</v>
      </c>
      <c r="I109" s="20">
        <v>10</v>
      </c>
      <c r="J109" s="44">
        <v>0</v>
      </c>
      <c r="K109" s="22">
        <v>0</v>
      </c>
      <c r="L109" s="44">
        <v>0</v>
      </c>
      <c r="M109" s="22">
        <f>+J109-L109-K109</f>
        <v>0</v>
      </c>
      <c r="N109" s="44">
        <v>0</v>
      </c>
      <c r="O109" s="40">
        <f>IF(N109&gt;1,N109/(J109-K109),0)</f>
        <v>0</v>
      </c>
      <c r="P109" s="44">
        <v>0</v>
      </c>
      <c r="Q109" s="72">
        <v>0</v>
      </c>
      <c r="R109" s="76"/>
      <c r="S109" s="76"/>
    </row>
    <row r="110" spans="1:19" s="77" customFormat="1" ht="16.5" customHeight="1" x14ac:dyDescent="0.25">
      <c r="A110" s="14" t="s">
        <v>4</v>
      </c>
      <c r="B110" s="4" t="s">
        <v>56</v>
      </c>
      <c r="C110" s="4"/>
      <c r="D110" s="4"/>
      <c r="E110" s="4"/>
      <c r="F110" s="4"/>
      <c r="G110" s="3" t="s">
        <v>18</v>
      </c>
      <c r="H110" s="4" t="s">
        <v>6</v>
      </c>
      <c r="I110" s="5" t="s">
        <v>7</v>
      </c>
      <c r="J110" s="6">
        <f>J104+J99+J96</f>
        <v>21407500000</v>
      </c>
      <c r="K110" s="6">
        <f>K97</f>
        <v>16400000000</v>
      </c>
      <c r="L110" s="6">
        <f>L104+L99+L96</f>
        <v>681043152</v>
      </c>
      <c r="M110" s="6">
        <f>M104+M99+M96</f>
        <v>4326456848</v>
      </c>
      <c r="N110" s="6">
        <f>N104+N99+N96</f>
        <v>681043152</v>
      </c>
      <c r="O110" s="42">
        <f t="shared" ref="O110:O111" si="31">IF(N110&gt;1,N110/(J110-K110),0)</f>
        <v>0.1360046234648028</v>
      </c>
      <c r="P110" s="6">
        <f>P104+P99+P96</f>
        <v>681043152</v>
      </c>
      <c r="Q110" s="15">
        <f>Q104+Q99+Q96</f>
        <v>681043152</v>
      </c>
      <c r="R110" s="76"/>
      <c r="S110" s="76"/>
    </row>
    <row r="111" spans="1:19" s="19" customFormat="1" ht="16.5" customHeight="1" thickBot="1" x14ac:dyDescent="0.3">
      <c r="A111" s="102" t="s">
        <v>29</v>
      </c>
      <c r="B111" s="103"/>
      <c r="C111" s="103"/>
      <c r="D111" s="103"/>
      <c r="E111" s="103"/>
      <c r="F111" s="103"/>
      <c r="G111" s="103"/>
      <c r="H111" s="103"/>
      <c r="I111" s="104"/>
      <c r="J111" s="7">
        <f>J110</f>
        <v>21407500000</v>
      </c>
      <c r="K111" s="7">
        <f t="shared" ref="K111:N111" si="32">K110</f>
        <v>16400000000</v>
      </c>
      <c r="L111" s="7">
        <f t="shared" si="32"/>
        <v>681043152</v>
      </c>
      <c r="M111" s="7">
        <f t="shared" si="32"/>
        <v>4326456848</v>
      </c>
      <c r="N111" s="7">
        <f t="shared" si="32"/>
        <v>681043152</v>
      </c>
      <c r="O111" s="42">
        <f t="shared" si="31"/>
        <v>0.1360046234648028</v>
      </c>
      <c r="P111" s="7">
        <f t="shared" ref="P111:Q111" si="33">P110</f>
        <v>681043152</v>
      </c>
      <c r="Q111" s="16">
        <f t="shared" si="33"/>
        <v>681043152</v>
      </c>
    </row>
    <row r="112" spans="1:19" s="66" customFormat="1" ht="16.5" customHeight="1" thickBot="1" x14ac:dyDescent="0.3">
      <c r="A112" s="96" t="s">
        <v>137</v>
      </c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8"/>
    </row>
    <row r="113" spans="1:18" s="66" customFormat="1" ht="16.5" customHeight="1" x14ac:dyDescent="0.25">
      <c r="A113" s="24" t="s">
        <v>4</v>
      </c>
      <c r="B113" s="25" t="s">
        <v>81</v>
      </c>
      <c r="C113" s="25"/>
      <c r="D113" s="25"/>
      <c r="E113" s="25"/>
      <c r="F113" s="25"/>
      <c r="G113" s="26" t="s">
        <v>96</v>
      </c>
      <c r="H113" s="25" t="s">
        <v>6</v>
      </c>
      <c r="I113" s="25" t="s">
        <v>7</v>
      </c>
      <c r="J113" s="39">
        <f>J115</f>
        <v>475900000</v>
      </c>
      <c r="K113" s="39">
        <f>K115+K119</f>
        <v>0</v>
      </c>
      <c r="L113" s="39">
        <f t="shared" ref="L113:N113" si="34">L115</f>
        <v>293820101</v>
      </c>
      <c r="M113" s="28">
        <f t="shared" si="34"/>
        <v>182079899</v>
      </c>
      <c r="N113" s="39">
        <f t="shared" si="34"/>
        <v>293820101</v>
      </c>
      <c r="O113" s="41">
        <f t="shared" ref="O113:O117" si="35">IF(N113&gt;1,N113/(J113-K113),0)</f>
        <v>0.6173988253834839</v>
      </c>
      <c r="P113" s="39">
        <f t="shared" ref="P113:Q113" si="36">P115</f>
        <v>293820101</v>
      </c>
      <c r="Q113" s="51">
        <f t="shared" si="36"/>
        <v>293820101</v>
      </c>
    </row>
    <row r="114" spans="1:18" s="66" customFormat="1" ht="16.5" customHeight="1" x14ac:dyDescent="0.25">
      <c r="A114" s="24" t="s">
        <v>4</v>
      </c>
      <c r="B114" s="25" t="s">
        <v>81</v>
      </c>
      <c r="C114" s="25"/>
      <c r="D114" s="25"/>
      <c r="E114" s="25"/>
      <c r="F114" s="25"/>
      <c r="G114" s="26" t="s">
        <v>96</v>
      </c>
      <c r="H114" s="25" t="s">
        <v>6</v>
      </c>
      <c r="I114" s="25">
        <v>11</v>
      </c>
      <c r="J114" s="39">
        <f>J118</f>
        <v>415400000</v>
      </c>
      <c r="K114" s="39">
        <f t="shared" ref="K114:N114" si="37">K118</f>
        <v>0</v>
      </c>
      <c r="L114" s="39">
        <f t="shared" si="37"/>
        <v>0</v>
      </c>
      <c r="M114" s="28">
        <f t="shared" si="37"/>
        <v>415400000</v>
      </c>
      <c r="N114" s="39">
        <f t="shared" si="37"/>
        <v>0</v>
      </c>
      <c r="O114" s="41">
        <f t="shared" si="35"/>
        <v>0</v>
      </c>
      <c r="P114" s="39">
        <f t="shared" ref="P114:Q114" si="38">P118</f>
        <v>0</v>
      </c>
      <c r="Q114" s="51">
        <f t="shared" si="38"/>
        <v>0</v>
      </c>
    </row>
    <row r="115" spans="1:18" s="19" customFormat="1" ht="16.5" customHeight="1" x14ac:dyDescent="0.25">
      <c r="A115" s="24" t="s">
        <v>4</v>
      </c>
      <c r="B115" s="25" t="s">
        <v>81</v>
      </c>
      <c r="C115" s="25" t="s">
        <v>39</v>
      </c>
      <c r="D115" s="25"/>
      <c r="E115" s="25"/>
      <c r="F115" s="25"/>
      <c r="G115" s="26" t="s">
        <v>94</v>
      </c>
      <c r="H115" s="25" t="s">
        <v>6</v>
      </c>
      <c r="I115" s="25" t="s">
        <v>7</v>
      </c>
      <c r="J115" s="39">
        <f>J116+J117</f>
        <v>475900000</v>
      </c>
      <c r="K115" s="39">
        <f>K116+K117</f>
        <v>0</v>
      </c>
      <c r="L115" s="39">
        <f>L116+L117</f>
        <v>293820101</v>
      </c>
      <c r="M115" s="28">
        <f>J115-L115-K115</f>
        <v>182079899</v>
      </c>
      <c r="N115" s="39">
        <f>N116+N117</f>
        <v>293820101</v>
      </c>
      <c r="O115" s="41">
        <f t="shared" si="35"/>
        <v>0.6173988253834839</v>
      </c>
      <c r="P115" s="39">
        <f>P116+P117</f>
        <v>293820101</v>
      </c>
      <c r="Q115" s="51">
        <f>Q116+Q117</f>
        <v>293820101</v>
      </c>
    </row>
    <row r="116" spans="1:18" s="19" customFormat="1" ht="16.5" customHeight="1" x14ac:dyDescent="0.25">
      <c r="A116" s="24" t="s">
        <v>4</v>
      </c>
      <c r="B116" s="20" t="s">
        <v>81</v>
      </c>
      <c r="C116" s="20" t="s">
        <v>39</v>
      </c>
      <c r="D116" s="20" t="s">
        <v>55</v>
      </c>
      <c r="E116" s="20" t="s">
        <v>40</v>
      </c>
      <c r="F116" s="20"/>
      <c r="G116" s="37" t="s">
        <v>85</v>
      </c>
      <c r="H116" s="20" t="s">
        <v>6</v>
      </c>
      <c r="I116" s="20" t="s">
        <v>7</v>
      </c>
      <c r="J116" s="44">
        <v>468400000</v>
      </c>
      <c r="K116" s="28">
        <v>0</v>
      </c>
      <c r="L116" s="44">
        <v>286749101</v>
      </c>
      <c r="M116" s="22">
        <f>+J116-L116-K116</f>
        <v>181650899</v>
      </c>
      <c r="N116" s="44">
        <v>286749101</v>
      </c>
      <c r="O116" s="40">
        <f t="shared" si="35"/>
        <v>0.61218851622544834</v>
      </c>
      <c r="P116" s="44">
        <v>286749101</v>
      </c>
      <c r="Q116" s="72">
        <v>286749101</v>
      </c>
    </row>
    <row r="117" spans="1:18" s="66" customFormat="1" ht="16.5" customHeight="1" x14ac:dyDescent="0.25">
      <c r="A117" s="24" t="s">
        <v>4</v>
      </c>
      <c r="B117" s="20" t="s">
        <v>81</v>
      </c>
      <c r="C117" s="20" t="s">
        <v>39</v>
      </c>
      <c r="D117" s="20" t="s">
        <v>55</v>
      </c>
      <c r="E117" s="20" t="s">
        <v>48</v>
      </c>
      <c r="F117" s="20"/>
      <c r="G117" s="37" t="s">
        <v>86</v>
      </c>
      <c r="H117" s="20" t="s">
        <v>6</v>
      </c>
      <c r="I117" s="20" t="s">
        <v>7</v>
      </c>
      <c r="J117" s="44">
        <v>7500000</v>
      </c>
      <c r="K117" s="28">
        <v>0</v>
      </c>
      <c r="L117" s="44">
        <v>7071000</v>
      </c>
      <c r="M117" s="22">
        <f>+J117-L117-K117</f>
        <v>429000</v>
      </c>
      <c r="N117" s="44">
        <v>7071000</v>
      </c>
      <c r="O117" s="40">
        <f t="shared" si="35"/>
        <v>0.94279999999999997</v>
      </c>
      <c r="P117" s="44">
        <v>7071000</v>
      </c>
      <c r="Q117" s="72">
        <v>7071000</v>
      </c>
    </row>
    <row r="118" spans="1:18" s="66" customFormat="1" ht="16.5" customHeight="1" x14ac:dyDescent="0.25">
      <c r="A118" s="24" t="s">
        <v>4</v>
      </c>
      <c r="B118" s="25" t="s">
        <v>81</v>
      </c>
      <c r="C118" s="25" t="s">
        <v>79</v>
      </c>
      <c r="D118" s="25"/>
      <c r="E118" s="25"/>
      <c r="F118" s="25"/>
      <c r="G118" s="26" t="s">
        <v>188</v>
      </c>
      <c r="H118" s="25" t="s">
        <v>6</v>
      </c>
      <c r="I118" s="25">
        <v>11</v>
      </c>
      <c r="J118" s="39">
        <f>J119</f>
        <v>415400000</v>
      </c>
      <c r="K118" s="28">
        <f>K119</f>
        <v>0</v>
      </c>
      <c r="L118" s="39">
        <f t="shared" ref="L118:Q119" si="39">L119</f>
        <v>0</v>
      </c>
      <c r="M118" s="28">
        <f>+J118-L118-K118</f>
        <v>415400000</v>
      </c>
      <c r="N118" s="39">
        <f t="shared" si="39"/>
        <v>0</v>
      </c>
      <c r="O118" s="40">
        <f>IF(N118&gt;1,N118/(J118-K118),0)</f>
        <v>0</v>
      </c>
      <c r="P118" s="39">
        <f t="shared" si="39"/>
        <v>0</v>
      </c>
      <c r="Q118" s="51">
        <f t="shared" si="39"/>
        <v>0</v>
      </c>
    </row>
    <row r="119" spans="1:18" s="19" customFormat="1" ht="16.5" customHeight="1" x14ac:dyDescent="0.25">
      <c r="A119" s="24" t="s">
        <v>4</v>
      </c>
      <c r="B119" s="25" t="s">
        <v>81</v>
      </c>
      <c r="C119" s="25" t="s">
        <v>79</v>
      </c>
      <c r="D119" s="25"/>
      <c r="E119" s="25"/>
      <c r="F119" s="25"/>
      <c r="G119" s="26" t="s">
        <v>95</v>
      </c>
      <c r="H119" s="25" t="s">
        <v>6</v>
      </c>
      <c r="I119" s="25">
        <v>11</v>
      </c>
      <c r="J119" s="39">
        <f>J120</f>
        <v>415400000</v>
      </c>
      <c r="K119" s="28">
        <f>K120</f>
        <v>0</v>
      </c>
      <c r="L119" s="39">
        <f t="shared" si="39"/>
        <v>0</v>
      </c>
      <c r="M119" s="28">
        <f>+J119-L119-K119</f>
        <v>415400000</v>
      </c>
      <c r="N119" s="39">
        <f t="shared" si="39"/>
        <v>0</v>
      </c>
      <c r="O119" s="40">
        <f t="shared" ref="O119" si="40">IF(N119&gt;1,N119/(J119-K119),0)</f>
        <v>0</v>
      </c>
      <c r="P119" s="39">
        <f t="shared" si="39"/>
        <v>0</v>
      </c>
      <c r="Q119" s="51">
        <f t="shared" si="39"/>
        <v>0</v>
      </c>
    </row>
    <row r="120" spans="1:18" ht="18" customHeight="1" x14ac:dyDescent="0.25">
      <c r="A120" s="38" t="s">
        <v>4</v>
      </c>
      <c r="B120" s="20" t="s">
        <v>81</v>
      </c>
      <c r="C120" s="20" t="s">
        <v>79</v>
      </c>
      <c r="D120" s="20" t="s">
        <v>39</v>
      </c>
      <c r="E120" s="20"/>
      <c r="F120" s="20"/>
      <c r="G120" s="37" t="s">
        <v>95</v>
      </c>
      <c r="H120" s="20" t="s">
        <v>6</v>
      </c>
      <c r="I120" s="20">
        <v>11</v>
      </c>
      <c r="J120" s="44">
        <v>415400000</v>
      </c>
      <c r="K120" s="22">
        <v>0</v>
      </c>
      <c r="L120" s="44">
        <v>0</v>
      </c>
      <c r="M120" s="28">
        <f>+J120-L120-K120</f>
        <v>415400000</v>
      </c>
      <c r="N120" s="44">
        <v>0</v>
      </c>
      <c r="O120" s="40">
        <f t="shared" ref="O120:O123" si="41">IF(N120&gt;1,N120/(J120-K120),0)</f>
        <v>0</v>
      </c>
      <c r="P120" s="44">
        <v>0</v>
      </c>
      <c r="Q120" s="72">
        <v>0</v>
      </c>
    </row>
    <row r="121" spans="1:18" ht="21.75" customHeight="1" x14ac:dyDescent="0.25">
      <c r="A121" s="14" t="s">
        <v>4</v>
      </c>
      <c r="B121" s="4" t="s">
        <v>81</v>
      </c>
      <c r="C121" s="4"/>
      <c r="D121" s="4"/>
      <c r="E121" s="4"/>
      <c r="F121" s="4"/>
      <c r="G121" s="3" t="s">
        <v>136</v>
      </c>
      <c r="H121" s="4" t="s">
        <v>6</v>
      </c>
      <c r="I121" s="5" t="s">
        <v>7</v>
      </c>
      <c r="J121" s="6">
        <f>J113</f>
        <v>475900000</v>
      </c>
      <c r="K121" s="6">
        <f>K115</f>
        <v>0</v>
      </c>
      <c r="L121" s="6">
        <f>L115</f>
        <v>293820101</v>
      </c>
      <c r="M121" s="6">
        <f>M115</f>
        <v>182079899</v>
      </c>
      <c r="N121" s="6">
        <f>N115</f>
        <v>293820101</v>
      </c>
      <c r="O121" s="42">
        <f t="shared" si="41"/>
        <v>0.6173988253834839</v>
      </c>
      <c r="P121" s="6">
        <f>P115</f>
        <v>293820101</v>
      </c>
      <c r="Q121" s="15">
        <f>Q115</f>
        <v>293820101</v>
      </c>
    </row>
    <row r="122" spans="1:18" ht="21.75" customHeight="1" x14ac:dyDescent="0.25">
      <c r="A122" s="14" t="s">
        <v>4</v>
      </c>
      <c r="B122" s="4" t="s">
        <v>81</v>
      </c>
      <c r="C122" s="4"/>
      <c r="D122" s="4"/>
      <c r="E122" s="4"/>
      <c r="F122" s="4"/>
      <c r="G122" s="3" t="s">
        <v>136</v>
      </c>
      <c r="H122" s="4" t="s">
        <v>6</v>
      </c>
      <c r="I122" s="5">
        <v>11</v>
      </c>
      <c r="J122" s="6">
        <f>J114</f>
        <v>415400000</v>
      </c>
      <c r="K122" s="6">
        <f>K119</f>
        <v>0</v>
      </c>
      <c r="L122" s="6">
        <f>L114</f>
        <v>0</v>
      </c>
      <c r="M122" s="6">
        <f>M114</f>
        <v>415400000</v>
      </c>
      <c r="N122" s="6">
        <f>N114</f>
        <v>0</v>
      </c>
      <c r="O122" s="42">
        <f>IF(N122&gt;1,N122/(J122-K122),0)</f>
        <v>0</v>
      </c>
      <c r="P122" s="6">
        <f>P114</f>
        <v>0</v>
      </c>
      <c r="Q122" s="15">
        <f>Q114</f>
        <v>0</v>
      </c>
    </row>
    <row r="123" spans="1:18" ht="16.5" customHeight="1" x14ac:dyDescent="0.25">
      <c r="A123" s="102" t="s">
        <v>143</v>
      </c>
      <c r="B123" s="103"/>
      <c r="C123" s="103"/>
      <c r="D123" s="103"/>
      <c r="E123" s="103"/>
      <c r="F123" s="103"/>
      <c r="G123" s="103"/>
      <c r="H123" s="103"/>
      <c r="I123" s="104"/>
      <c r="J123" s="7">
        <f>J121+J122</f>
        <v>891300000</v>
      </c>
      <c r="K123" s="7">
        <f>K121+K122</f>
        <v>0</v>
      </c>
      <c r="L123" s="7">
        <f>L121+L122</f>
        <v>293820101</v>
      </c>
      <c r="M123" s="7">
        <f>M121+M122</f>
        <v>597479899</v>
      </c>
      <c r="N123" s="7">
        <f>N121+N122</f>
        <v>293820101</v>
      </c>
      <c r="O123" s="42">
        <f t="shared" si="41"/>
        <v>0.3296534286996522</v>
      </c>
      <c r="P123" s="7">
        <f>P121+P122</f>
        <v>293820101</v>
      </c>
      <c r="Q123" s="16">
        <f>Q121+Q122</f>
        <v>293820101</v>
      </c>
    </row>
    <row r="124" spans="1:18" ht="16.5" customHeight="1" x14ac:dyDescent="0.25">
      <c r="A124" s="17" t="s">
        <v>4</v>
      </c>
      <c r="B124" s="9"/>
      <c r="C124" s="9"/>
      <c r="D124" s="9"/>
      <c r="E124" s="9"/>
      <c r="F124" s="9"/>
      <c r="G124" s="10" t="s">
        <v>5</v>
      </c>
      <c r="H124" s="9" t="s">
        <v>6</v>
      </c>
      <c r="I124" s="11">
        <v>10</v>
      </c>
      <c r="J124" s="12">
        <f>+J121+J91+J34+J110</f>
        <v>224833700000</v>
      </c>
      <c r="K124" s="12">
        <f>+K121+K91+K34+K110</f>
        <v>16400000000</v>
      </c>
      <c r="L124" s="12">
        <f>+L121+L91+L34+L110</f>
        <v>95743675560.339996</v>
      </c>
      <c r="M124" s="12">
        <f>+M121+M91+M34+M110</f>
        <v>112690024439.66</v>
      </c>
      <c r="N124" s="12">
        <f>+N121+N91+N34+N110</f>
        <v>91077626907.339996</v>
      </c>
      <c r="O124" s="43">
        <f>IF(N124&gt;1,N124/(J124-K124),0)</f>
        <v>0.43696209829475752</v>
      </c>
      <c r="P124" s="12">
        <f>+P121+P91+P34+P110</f>
        <v>85879040341.350006</v>
      </c>
      <c r="Q124" s="73">
        <f>+Q121+Q91+Q34+Q110</f>
        <v>85602986454.639999</v>
      </c>
    </row>
    <row r="125" spans="1:18" ht="16.5" customHeight="1" x14ac:dyDescent="0.25">
      <c r="A125" s="17" t="s">
        <v>4</v>
      </c>
      <c r="B125" s="9"/>
      <c r="C125" s="9"/>
      <c r="D125" s="9"/>
      <c r="E125" s="9"/>
      <c r="F125" s="9"/>
      <c r="G125" s="10" t="s">
        <v>5</v>
      </c>
      <c r="H125" s="9" t="s">
        <v>6</v>
      </c>
      <c r="I125" s="11">
        <v>11</v>
      </c>
      <c r="J125" s="12">
        <f>J122</f>
        <v>415400000</v>
      </c>
      <c r="K125" s="12">
        <f t="shared" ref="K125:N125" si="42">K122</f>
        <v>0</v>
      </c>
      <c r="L125" s="12">
        <f t="shared" si="42"/>
        <v>0</v>
      </c>
      <c r="M125" s="12">
        <f t="shared" si="42"/>
        <v>415400000</v>
      </c>
      <c r="N125" s="12">
        <f t="shared" si="42"/>
        <v>0</v>
      </c>
      <c r="O125" s="43">
        <f>IF(N125&gt;1,N125/(J125-K125),0)</f>
        <v>0</v>
      </c>
      <c r="P125" s="12">
        <f t="shared" ref="P125:Q125" si="43">P122</f>
        <v>0</v>
      </c>
      <c r="Q125" s="73">
        <f t="shared" si="43"/>
        <v>0</v>
      </c>
    </row>
    <row r="126" spans="1:18" s="18" customFormat="1" ht="15" customHeight="1" x14ac:dyDescent="0.2">
      <c r="A126" s="17" t="s">
        <v>4</v>
      </c>
      <c r="B126" s="9"/>
      <c r="C126" s="9"/>
      <c r="D126" s="9"/>
      <c r="E126" s="9"/>
      <c r="F126" s="9"/>
      <c r="G126" s="10" t="s">
        <v>5</v>
      </c>
      <c r="H126" s="9" t="s">
        <v>9</v>
      </c>
      <c r="I126" s="11">
        <v>20</v>
      </c>
      <c r="J126" s="12">
        <f t="shared" ref="J126:N127" si="44">J92</f>
        <v>672500000</v>
      </c>
      <c r="K126" s="12">
        <f t="shared" si="44"/>
        <v>0</v>
      </c>
      <c r="L126" s="12">
        <f t="shared" si="44"/>
        <v>119391355</v>
      </c>
      <c r="M126" s="12">
        <f t="shared" si="44"/>
        <v>553108645</v>
      </c>
      <c r="N126" s="12">
        <f t="shared" si="44"/>
        <v>119391355</v>
      </c>
      <c r="O126" s="43">
        <f>IF(N126&gt;1,N126/(J126-K126),0)</f>
        <v>0.17753361338289964</v>
      </c>
      <c r="P126" s="12">
        <f>P92</f>
        <v>194917</v>
      </c>
      <c r="Q126" s="73">
        <f>Q92</f>
        <v>194917</v>
      </c>
      <c r="R126" s="65"/>
    </row>
    <row r="127" spans="1:18" s="18" customFormat="1" ht="15" customHeight="1" x14ac:dyDescent="0.2">
      <c r="A127" s="17" t="s">
        <v>4</v>
      </c>
      <c r="B127" s="9"/>
      <c r="C127" s="9"/>
      <c r="D127" s="9"/>
      <c r="E127" s="9"/>
      <c r="F127" s="9"/>
      <c r="G127" s="10" t="s">
        <v>5</v>
      </c>
      <c r="H127" s="9" t="s">
        <v>9</v>
      </c>
      <c r="I127" s="11">
        <v>21</v>
      </c>
      <c r="J127" s="12">
        <f t="shared" si="44"/>
        <v>132100000</v>
      </c>
      <c r="K127" s="12">
        <f t="shared" si="44"/>
        <v>0</v>
      </c>
      <c r="L127" s="12">
        <f t="shared" si="44"/>
        <v>132100000</v>
      </c>
      <c r="M127" s="12">
        <f t="shared" si="44"/>
        <v>0</v>
      </c>
      <c r="N127" s="12">
        <f t="shared" si="44"/>
        <v>132100000</v>
      </c>
      <c r="O127" s="43">
        <f>IF(N127&gt;1,N127/(J127-K127),0)</f>
        <v>1</v>
      </c>
      <c r="P127" s="12">
        <f>P93</f>
        <v>132100000</v>
      </c>
      <c r="Q127" s="73">
        <f>Q93</f>
        <v>132100000</v>
      </c>
      <c r="R127" s="65"/>
    </row>
    <row r="128" spans="1:18" ht="15.75" customHeight="1" thickBot="1" x14ac:dyDescent="0.3">
      <c r="A128" s="108" t="s">
        <v>30</v>
      </c>
      <c r="B128" s="109"/>
      <c r="C128" s="109"/>
      <c r="D128" s="109"/>
      <c r="E128" s="109"/>
      <c r="F128" s="109"/>
      <c r="G128" s="109"/>
      <c r="H128" s="109"/>
      <c r="I128" s="110"/>
      <c r="J128" s="60">
        <f>SUM(J124:J127)</f>
        <v>226053700000</v>
      </c>
      <c r="K128" s="60">
        <f t="shared" ref="K128:M128" si="45">SUM(K124:K127)</f>
        <v>16400000000</v>
      </c>
      <c r="L128" s="60">
        <f t="shared" si="45"/>
        <v>95995166915.339996</v>
      </c>
      <c r="M128" s="60">
        <f t="shared" si="45"/>
        <v>113658533084.66</v>
      </c>
      <c r="N128" s="60">
        <f>SUM(N124:N127)</f>
        <v>91329118262.339996</v>
      </c>
      <c r="O128" s="62">
        <f>IF(N128&gt;1,N128/(J128-K128),0)</f>
        <v>0.43561891949600695</v>
      </c>
      <c r="P128" s="60">
        <f t="shared" ref="P128:Q128" si="46">SUM(P124:P127)</f>
        <v>86011335258.350006</v>
      </c>
      <c r="Q128" s="74">
        <f t="shared" si="46"/>
        <v>85735281371.639999</v>
      </c>
    </row>
    <row r="129" spans="1:17" s="19" customFormat="1" ht="24.75" customHeight="1" thickBot="1" x14ac:dyDescent="0.3">
      <c r="A129" s="96" t="s">
        <v>33</v>
      </c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8"/>
    </row>
    <row r="130" spans="1:17" s="19" customFormat="1" ht="24.75" customHeight="1" x14ac:dyDescent="0.25">
      <c r="A130" s="24" t="s">
        <v>19</v>
      </c>
      <c r="B130" s="25">
        <v>2901</v>
      </c>
      <c r="C130" s="25"/>
      <c r="D130" s="25"/>
      <c r="E130" s="25"/>
      <c r="F130" s="25"/>
      <c r="G130" s="26" t="s">
        <v>133</v>
      </c>
      <c r="H130" s="50" t="s">
        <v>6</v>
      </c>
      <c r="I130" s="27">
        <v>11</v>
      </c>
      <c r="J130" s="39">
        <f>J133+J134+J135+J136+J139+J140+J143</f>
        <v>16391000000</v>
      </c>
      <c r="K130" s="28">
        <f>K133+K134+K135+K136+K139+K140+K143</f>
        <v>0</v>
      </c>
      <c r="L130" s="28">
        <f>L133+L134+L135+L136+L139+L140+L143</f>
        <v>7097484830.3000002</v>
      </c>
      <c r="M130" s="28">
        <f>M133+M134+M135+M136+M139+M140+M143</f>
        <v>9293515169.7000008</v>
      </c>
      <c r="N130" s="28">
        <f>N133+N134+N135+N136+N139+N140+N143</f>
        <v>5798957221.3000002</v>
      </c>
      <c r="O130" s="41">
        <f>IF(N130&gt;1,N130/(J130-K130),0)</f>
        <v>0.35378910507595634</v>
      </c>
      <c r="P130" s="28">
        <f>P133+P134+P135+P136+P139+P140+P143</f>
        <v>828021263</v>
      </c>
      <c r="Q130" s="36">
        <f>Q133+Q134+Q135+Q136+Q139+Q140+Q143</f>
        <v>827383689</v>
      </c>
    </row>
    <row r="131" spans="1:17" s="19" customFormat="1" ht="24.75" customHeight="1" x14ac:dyDescent="0.25">
      <c r="A131" s="24" t="s">
        <v>19</v>
      </c>
      <c r="B131" s="25">
        <v>2901</v>
      </c>
      <c r="C131" s="25"/>
      <c r="D131" s="25"/>
      <c r="E131" s="25"/>
      <c r="F131" s="25"/>
      <c r="G131" s="26" t="s">
        <v>35</v>
      </c>
      <c r="H131" s="25" t="s">
        <v>9</v>
      </c>
      <c r="I131" s="27">
        <v>20</v>
      </c>
      <c r="J131" s="28">
        <f>J137+J141</f>
        <v>12261000000</v>
      </c>
      <c r="K131" s="28">
        <f>K137+K141</f>
        <v>0</v>
      </c>
      <c r="L131" s="28">
        <f>L137+L141</f>
        <v>188145876</v>
      </c>
      <c r="M131" s="28">
        <f>M137+M141</f>
        <v>12072854124</v>
      </c>
      <c r="N131" s="28">
        <f>N137+N141</f>
        <v>0</v>
      </c>
      <c r="O131" s="41">
        <f>IF(N131&gt;1,N131/(J131-K131),0)</f>
        <v>0</v>
      </c>
      <c r="P131" s="39">
        <f>P137+P141</f>
        <v>0</v>
      </c>
      <c r="Q131" s="36">
        <f>Q137+Q141</f>
        <v>0</v>
      </c>
    </row>
    <row r="132" spans="1:17" ht="33" customHeight="1" x14ac:dyDescent="0.25">
      <c r="A132" s="24" t="s">
        <v>19</v>
      </c>
      <c r="B132" s="25">
        <v>2901</v>
      </c>
      <c r="C132" s="25"/>
      <c r="D132" s="25"/>
      <c r="E132" s="25"/>
      <c r="F132" s="25"/>
      <c r="G132" s="26" t="s">
        <v>35</v>
      </c>
      <c r="H132" s="25" t="s">
        <v>9</v>
      </c>
      <c r="I132" s="27">
        <v>21</v>
      </c>
      <c r="J132" s="28">
        <f>J138+J142</f>
        <v>1852300000</v>
      </c>
      <c r="K132" s="28">
        <f>K142</f>
        <v>0</v>
      </c>
      <c r="L132" s="28">
        <f>L138+L142</f>
        <v>1200656471</v>
      </c>
      <c r="M132" s="28">
        <f>M138+M142</f>
        <v>651643529</v>
      </c>
      <c r="N132" s="28">
        <f>N138+N142</f>
        <v>466590449</v>
      </c>
      <c r="O132" s="41">
        <f>IF(N132&gt;1,N132/(J132-K132),0)</f>
        <v>0.2518978831722723</v>
      </c>
      <c r="P132" s="28">
        <f>P138+P142</f>
        <v>20562140</v>
      </c>
      <c r="Q132" s="36">
        <f>Q138+Q142</f>
        <v>20562140</v>
      </c>
    </row>
    <row r="133" spans="1:17" ht="32.25" customHeight="1" x14ac:dyDescent="0.25">
      <c r="A133" s="67" t="s">
        <v>19</v>
      </c>
      <c r="B133" s="78" t="s">
        <v>102</v>
      </c>
      <c r="C133" s="78" t="s">
        <v>103</v>
      </c>
      <c r="D133" s="78" t="s">
        <v>104</v>
      </c>
      <c r="E133" s="78" t="s">
        <v>0</v>
      </c>
      <c r="F133" s="78" t="s">
        <v>0</v>
      </c>
      <c r="G133" s="79" t="s">
        <v>117</v>
      </c>
      <c r="H133" s="78" t="s">
        <v>6</v>
      </c>
      <c r="I133" s="80">
        <v>11</v>
      </c>
      <c r="J133" s="63">
        <v>4700000000</v>
      </c>
      <c r="K133" s="63">
        <v>0</v>
      </c>
      <c r="L133" s="63">
        <v>1178134856.3</v>
      </c>
      <c r="M133" s="81">
        <f t="shared" ref="M133:M143" si="47">+J133-L133-K133</f>
        <v>3521865143.6999998</v>
      </c>
      <c r="N133" s="81">
        <v>189794130.30000001</v>
      </c>
      <c r="O133" s="40">
        <f>IF(N133&gt;1,N133/(J133-K133),0)</f>
        <v>4.0381729851063836E-2</v>
      </c>
      <c r="P133" s="81">
        <v>5878929</v>
      </c>
      <c r="Q133" s="82">
        <v>5556081</v>
      </c>
    </row>
    <row r="134" spans="1:17" ht="46.5" customHeight="1" x14ac:dyDescent="0.25">
      <c r="A134" s="67" t="s">
        <v>19</v>
      </c>
      <c r="B134" s="78" t="s">
        <v>102</v>
      </c>
      <c r="C134" s="78" t="s">
        <v>103</v>
      </c>
      <c r="D134" s="78" t="s">
        <v>7</v>
      </c>
      <c r="E134" s="78" t="s">
        <v>0</v>
      </c>
      <c r="F134" s="78" t="s">
        <v>0</v>
      </c>
      <c r="G134" s="79" t="s">
        <v>118</v>
      </c>
      <c r="H134" s="78" t="s">
        <v>6</v>
      </c>
      <c r="I134" s="80">
        <v>11</v>
      </c>
      <c r="J134" s="81">
        <v>160000000</v>
      </c>
      <c r="K134" s="63">
        <v>0</v>
      </c>
      <c r="L134" s="63">
        <v>77495927</v>
      </c>
      <c r="M134" s="81">
        <f t="shared" si="47"/>
        <v>82504073</v>
      </c>
      <c r="N134" s="81">
        <v>49000000</v>
      </c>
      <c r="O134" s="40">
        <f t="shared" ref="O134:O143" si="48">IF(N134&gt;1,N134/(J134-K134),0)</f>
        <v>0.30625000000000002</v>
      </c>
      <c r="P134" s="81">
        <v>0</v>
      </c>
      <c r="Q134" s="82">
        <v>0</v>
      </c>
    </row>
    <row r="135" spans="1:17" ht="47.25" customHeight="1" x14ac:dyDescent="0.25">
      <c r="A135" s="67" t="s">
        <v>19</v>
      </c>
      <c r="B135" s="78" t="s">
        <v>102</v>
      </c>
      <c r="C135" s="78" t="s">
        <v>103</v>
      </c>
      <c r="D135" s="78" t="s">
        <v>8</v>
      </c>
      <c r="E135" s="78" t="s">
        <v>0</v>
      </c>
      <c r="F135" s="78" t="s">
        <v>0</v>
      </c>
      <c r="G135" s="79" t="s">
        <v>119</v>
      </c>
      <c r="H135" s="78" t="s">
        <v>6</v>
      </c>
      <c r="I135" s="80">
        <v>11</v>
      </c>
      <c r="J135" s="63">
        <v>3901000000</v>
      </c>
      <c r="K135" s="63">
        <v>0</v>
      </c>
      <c r="L135" s="63">
        <v>1714523573</v>
      </c>
      <c r="M135" s="81">
        <f t="shared" si="47"/>
        <v>2186476427</v>
      </c>
      <c r="N135" s="81">
        <v>1490163893</v>
      </c>
      <c r="O135" s="40">
        <f t="shared" si="48"/>
        <v>0.38199535836964882</v>
      </c>
      <c r="P135" s="81">
        <v>422502885</v>
      </c>
      <c r="Q135" s="82">
        <v>422502885</v>
      </c>
    </row>
    <row r="136" spans="1:17" ht="30.75" customHeight="1" x14ac:dyDescent="0.25">
      <c r="A136" s="67" t="s">
        <v>19</v>
      </c>
      <c r="B136" s="78" t="s">
        <v>102</v>
      </c>
      <c r="C136" s="78" t="s">
        <v>103</v>
      </c>
      <c r="D136" s="78" t="s">
        <v>105</v>
      </c>
      <c r="E136" s="78" t="s">
        <v>0</v>
      </c>
      <c r="F136" s="78" t="s">
        <v>0</v>
      </c>
      <c r="G136" s="79" t="s">
        <v>120</v>
      </c>
      <c r="H136" s="78" t="s">
        <v>6</v>
      </c>
      <c r="I136" s="80">
        <v>11</v>
      </c>
      <c r="J136" s="81">
        <v>3710000000</v>
      </c>
      <c r="K136" s="63">
        <v>0</v>
      </c>
      <c r="L136" s="63">
        <v>3056878020</v>
      </c>
      <c r="M136" s="81">
        <f t="shared" si="47"/>
        <v>653121980</v>
      </c>
      <c r="N136" s="81">
        <v>2999546744</v>
      </c>
      <c r="O136" s="40">
        <f t="shared" si="48"/>
        <v>0.80850316549865231</v>
      </c>
      <c r="P136" s="81">
        <v>180231453</v>
      </c>
      <c r="Q136" s="82">
        <v>180231453</v>
      </c>
    </row>
    <row r="137" spans="1:17" ht="41.25" customHeight="1" x14ac:dyDescent="0.25">
      <c r="A137" s="67" t="s">
        <v>19</v>
      </c>
      <c r="B137" s="78" t="s">
        <v>102</v>
      </c>
      <c r="C137" s="78" t="s">
        <v>103</v>
      </c>
      <c r="D137" s="78" t="s">
        <v>105</v>
      </c>
      <c r="E137" s="78" t="s">
        <v>0</v>
      </c>
      <c r="F137" s="78" t="s">
        <v>0</v>
      </c>
      <c r="G137" s="79" t="s">
        <v>120</v>
      </c>
      <c r="H137" s="78" t="s">
        <v>9</v>
      </c>
      <c r="I137" s="80">
        <v>20</v>
      </c>
      <c r="J137" s="81">
        <v>4100000000</v>
      </c>
      <c r="K137" s="63">
        <v>0</v>
      </c>
      <c r="L137" s="63">
        <v>0</v>
      </c>
      <c r="M137" s="81">
        <f t="shared" si="47"/>
        <v>4100000000</v>
      </c>
      <c r="N137" s="81">
        <v>0</v>
      </c>
      <c r="O137" s="40">
        <f t="shared" si="48"/>
        <v>0</v>
      </c>
      <c r="P137" s="81">
        <v>0</v>
      </c>
      <c r="Q137" s="82">
        <v>0</v>
      </c>
    </row>
    <row r="138" spans="1:17" ht="41.25" customHeight="1" x14ac:dyDescent="0.25">
      <c r="A138" s="67" t="s">
        <v>19</v>
      </c>
      <c r="B138" s="78" t="s">
        <v>102</v>
      </c>
      <c r="C138" s="78" t="s">
        <v>103</v>
      </c>
      <c r="D138" s="78" t="s">
        <v>105</v>
      </c>
      <c r="E138" s="78" t="s">
        <v>0</v>
      </c>
      <c r="F138" s="78" t="s">
        <v>0</v>
      </c>
      <c r="G138" s="79" t="s">
        <v>120</v>
      </c>
      <c r="H138" s="78" t="s">
        <v>9</v>
      </c>
      <c r="I138" s="80">
        <v>21</v>
      </c>
      <c r="J138" s="81">
        <v>1900000</v>
      </c>
      <c r="K138" s="63">
        <v>0</v>
      </c>
      <c r="L138" s="63">
        <v>1551890</v>
      </c>
      <c r="M138" s="81">
        <f t="shared" ref="M138" si="49">+J138-L138-K138</f>
        <v>348110</v>
      </c>
      <c r="N138" s="81">
        <v>1551890</v>
      </c>
      <c r="O138" s="40">
        <f t="shared" si="48"/>
        <v>0.81678421052631578</v>
      </c>
      <c r="P138" s="81">
        <v>1551890</v>
      </c>
      <c r="Q138" s="82">
        <v>1551890</v>
      </c>
    </row>
    <row r="139" spans="1:17" ht="40.5" customHeight="1" x14ac:dyDescent="0.25">
      <c r="A139" s="67" t="s">
        <v>19</v>
      </c>
      <c r="B139" s="78" t="s">
        <v>102</v>
      </c>
      <c r="C139" s="78" t="s">
        <v>103</v>
      </c>
      <c r="D139" s="78" t="s">
        <v>106</v>
      </c>
      <c r="E139" s="78" t="s">
        <v>0</v>
      </c>
      <c r="F139" s="78" t="s">
        <v>0</v>
      </c>
      <c r="G139" s="79" t="s">
        <v>121</v>
      </c>
      <c r="H139" s="78" t="s">
        <v>6</v>
      </c>
      <c r="I139" s="80">
        <v>11</v>
      </c>
      <c r="J139" s="63">
        <v>3210000000</v>
      </c>
      <c r="K139" s="63">
        <v>0</v>
      </c>
      <c r="L139" s="63">
        <v>1018563521</v>
      </c>
      <c r="M139" s="81">
        <f t="shared" si="47"/>
        <v>2191436479</v>
      </c>
      <c r="N139" s="81">
        <v>1018563521</v>
      </c>
      <c r="O139" s="40">
        <f t="shared" si="48"/>
        <v>0.3173095080996885</v>
      </c>
      <c r="P139" s="81">
        <v>179786770</v>
      </c>
      <c r="Q139" s="82">
        <v>179786770</v>
      </c>
    </row>
    <row r="140" spans="1:17" ht="43.5" customHeight="1" x14ac:dyDescent="0.25">
      <c r="A140" s="67" t="s">
        <v>19</v>
      </c>
      <c r="B140" s="78" t="s">
        <v>102</v>
      </c>
      <c r="C140" s="78" t="s">
        <v>103</v>
      </c>
      <c r="D140" s="78" t="s">
        <v>107</v>
      </c>
      <c r="E140" s="78" t="s">
        <v>0</v>
      </c>
      <c r="F140" s="78"/>
      <c r="G140" s="79" t="s">
        <v>122</v>
      </c>
      <c r="H140" s="78" t="s">
        <v>6</v>
      </c>
      <c r="I140" s="80">
        <v>11</v>
      </c>
      <c r="J140" s="81">
        <v>60000000</v>
      </c>
      <c r="K140" s="63">
        <v>0</v>
      </c>
      <c r="L140" s="63">
        <v>39888933</v>
      </c>
      <c r="M140" s="81">
        <f t="shared" si="47"/>
        <v>20111067</v>
      </c>
      <c r="N140" s="81">
        <v>39888933</v>
      </c>
      <c r="O140" s="40">
        <f t="shared" si="48"/>
        <v>0.66481555000000003</v>
      </c>
      <c r="P140" s="81">
        <v>39621226</v>
      </c>
      <c r="Q140" s="82">
        <v>39306500</v>
      </c>
    </row>
    <row r="141" spans="1:17" ht="42.75" customHeight="1" x14ac:dyDescent="0.25">
      <c r="A141" s="67" t="s">
        <v>19</v>
      </c>
      <c r="B141" s="78" t="s">
        <v>102</v>
      </c>
      <c r="C141" s="78" t="s">
        <v>103</v>
      </c>
      <c r="D141" s="78" t="s">
        <v>107</v>
      </c>
      <c r="E141" s="78" t="s">
        <v>0</v>
      </c>
      <c r="F141" s="78" t="s">
        <v>0</v>
      </c>
      <c r="G141" s="79" t="s">
        <v>122</v>
      </c>
      <c r="H141" s="78" t="s">
        <v>9</v>
      </c>
      <c r="I141" s="80">
        <v>20</v>
      </c>
      <c r="J141" s="63">
        <v>8161000000</v>
      </c>
      <c r="K141" s="63">
        <v>0</v>
      </c>
      <c r="L141" s="63">
        <v>188145876</v>
      </c>
      <c r="M141" s="81">
        <f t="shared" si="47"/>
        <v>7972854124</v>
      </c>
      <c r="N141" s="81">
        <v>0</v>
      </c>
      <c r="O141" s="40">
        <f t="shared" si="48"/>
        <v>0</v>
      </c>
      <c r="P141" s="81">
        <v>0</v>
      </c>
      <c r="Q141" s="82">
        <v>0</v>
      </c>
    </row>
    <row r="142" spans="1:17" ht="41.25" customHeight="1" x14ac:dyDescent="0.25">
      <c r="A142" s="67" t="s">
        <v>19</v>
      </c>
      <c r="B142" s="78" t="s">
        <v>102</v>
      </c>
      <c r="C142" s="78" t="s">
        <v>103</v>
      </c>
      <c r="D142" s="78" t="s">
        <v>107</v>
      </c>
      <c r="E142" s="78" t="s">
        <v>0</v>
      </c>
      <c r="F142" s="78" t="s">
        <v>0</v>
      </c>
      <c r="G142" s="79" t="s">
        <v>122</v>
      </c>
      <c r="H142" s="78" t="s">
        <v>9</v>
      </c>
      <c r="I142" s="80">
        <v>21</v>
      </c>
      <c r="J142" s="63">
        <v>1850400000</v>
      </c>
      <c r="K142" s="63">
        <v>0</v>
      </c>
      <c r="L142" s="63">
        <v>1199104581</v>
      </c>
      <c r="M142" s="81">
        <f t="shared" si="47"/>
        <v>651295419</v>
      </c>
      <c r="N142" s="81">
        <v>465038559</v>
      </c>
      <c r="O142" s="40">
        <f t="shared" si="48"/>
        <v>0.25131785505836574</v>
      </c>
      <c r="P142" s="81">
        <v>19010250</v>
      </c>
      <c r="Q142" s="82">
        <v>19010250</v>
      </c>
    </row>
    <row r="143" spans="1:17" s="66" customFormat="1" ht="42.75" customHeight="1" x14ac:dyDescent="0.25">
      <c r="A143" s="67" t="s">
        <v>19</v>
      </c>
      <c r="B143" s="78" t="s">
        <v>102</v>
      </c>
      <c r="C143" s="78" t="s">
        <v>103</v>
      </c>
      <c r="D143" s="78" t="s">
        <v>108</v>
      </c>
      <c r="E143" s="78" t="s">
        <v>0</v>
      </c>
      <c r="F143" s="78" t="s">
        <v>0</v>
      </c>
      <c r="G143" s="79" t="s">
        <v>123</v>
      </c>
      <c r="H143" s="78" t="s">
        <v>6</v>
      </c>
      <c r="I143" s="80">
        <v>11</v>
      </c>
      <c r="J143" s="81">
        <v>650000000</v>
      </c>
      <c r="K143" s="63">
        <v>0</v>
      </c>
      <c r="L143" s="63">
        <v>12000000</v>
      </c>
      <c r="M143" s="81">
        <f t="shared" si="47"/>
        <v>638000000</v>
      </c>
      <c r="N143" s="81">
        <v>12000000</v>
      </c>
      <c r="O143" s="40">
        <f t="shared" si="48"/>
        <v>1.8461538461538463E-2</v>
      </c>
      <c r="P143" s="81">
        <v>0</v>
      </c>
      <c r="Q143" s="82">
        <v>0</v>
      </c>
    </row>
    <row r="144" spans="1:17" ht="31.5" customHeight="1" x14ac:dyDescent="0.25">
      <c r="A144" s="71" t="s">
        <v>19</v>
      </c>
      <c r="B144" s="25">
        <v>2999</v>
      </c>
      <c r="C144" s="25"/>
      <c r="D144" s="25"/>
      <c r="E144" s="25"/>
      <c r="F144" s="25"/>
      <c r="G144" s="26" t="s">
        <v>134</v>
      </c>
      <c r="H144" s="25" t="s">
        <v>6</v>
      </c>
      <c r="I144" s="27">
        <v>11</v>
      </c>
      <c r="J144" s="28">
        <f>SUM(J145:J155)</f>
        <v>14164290240</v>
      </c>
      <c r="K144" s="39">
        <f>SUM(K146:K155)</f>
        <v>0</v>
      </c>
      <c r="L144" s="39">
        <f>SUM(L146:L155)</f>
        <v>8139212159.8400002</v>
      </c>
      <c r="M144" s="28">
        <f>SUM(M145:M155)</f>
        <v>6025078080.1599998</v>
      </c>
      <c r="N144" s="28">
        <f>SUM(N146:N155)</f>
        <v>6995766015.8400002</v>
      </c>
      <c r="O144" s="41">
        <f t="shared" ref="O144" si="50">IF(N144&gt;1,N144/(J144-K144),0)</f>
        <v>0.4939016284828685</v>
      </c>
      <c r="P144" s="28">
        <f>SUM(P146:P155)</f>
        <v>2726337362.4500003</v>
      </c>
      <c r="Q144" s="36">
        <f>SUM(Q146:Q155)</f>
        <v>2714228854.4500003</v>
      </c>
    </row>
    <row r="145" spans="1:17" ht="31.5" customHeight="1" x14ac:dyDescent="0.25">
      <c r="A145" s="67" t="s">
        <v>19</v>
      </c>
      <c r="B145" s="20" t="s">
        <v>109</v>
      </c>
      <c r="C145" s="20" t="s">
        <v>103</v>
      </c>
      <c r="D145" s="20">
        <v>11</v>
      </c>
      <c r="E145" s="20"/>
      <c r="F145" s="20"/>
      <c r="G145" s="37" t="s">
        <v>147</v>
      </c>
      <c r="H145" s="20" t="s">
        <v>6</v>
      </c>
      <c r="I145" s="21">
        <v>11</v>
      </c>
      <c r="J145" s="22">
        <v>1230108111</v>
      </c>
      <c r="K145" s="44">
        <v>0</v>
      </c>
      <c r="L145" s="44">
        <v>0</v>
      </c>
      <c r="M145" s="22">
        <f t="shared" ref="M145" si="51">+J145-L145-K145</f>
        <v>1230108111</v>
      </c>
      <c r="N145" s="22">
        <v>0</v>
      </c>
      <c r="O145" s="40">
        <f>IF(N145&gt;1,N145/(J145-K145),0)</f>
        <v>0</v>
      </c>
      <c r="P145" s="22">
        <v>0</v>
      </c>
      <c r="Q145" s="23">
        <v>0</v>
      </c>
    </row>
    <row r="146" spans="1:17" ht="42.75" customHeight="1" x14ac:dyDescent="0.25">
      <c r="A146" s="67" t="s">
        <v>19</v>
      </c>
      <c r="B146" s="78" t="s">
        <v>109</v>
      </c>
      <c r="C146" s="78" t="s">
        <v>103</v>
      </c>
      <c r="D146" s="78" t="s">
        <v>106</v>
      </c>
      <c r="E146" s="78"/>
      <c r="F146" s="78"/>
      <c r="G146" s="79" t="s">
        <v>124</v>
      </c>
      <c r="H146" s="78" t="s">
        <v>6</v>
      </c>
      <c r="I146" s="80">
        <v>11</v>
      </c>
      <c r="J146" s="81">
        <v>200000000</v>
      </c>
      <c r="K146" s="63">
        <v>0</v>
      </c>
      <c r="L146" s="63">
        <v>0</v>
      </c>
      <c r="M146" s="81">
        <f t="shared" ref="M146:M155" si="52">+J146-L146-K146</f>
        <v>200000000</v>
      </c>
      <c r="N146" s="81">
        <v>0</v>
      </c>
      <c r="O146" s="40">
        <f t="shared" ref="O146:O155" si="53">IF(N146&gt;1,N146/(J146-K146),0)</f>
        <v>0</v>
      </c>
      <c r="P146" s="81">
        <v>0</v>
      </c>
      <c r="Q146" s="82">
        <v>0</v>
      </c>
    </row>
    <row r="147" spans="1:17" ht="33" customHeight="1" x14ac:dyDescent="0.25">
      <c r="A147" s="67" t="s">
        <v>19</v>
      </c>
      <c r="B147" s="78" t="s">
        <v>109</v>
      </c>
      <c r="C147" s="78" t="s">
        <v>103</v>
      </c>
      <c r="D147" s="78" t="s">
        <v>107</v>
      </c>
      <c r="E147" s="78" t="s">
        <v>0</v>
      </c>
      <c r="F147" s="78" t="s">
        <v>0</v>
      </c>
      <c r="G147" s="79" t="s">
        <v>125</v>
      </c>
      <c r="H147" s="78" t="s">
        <v>6</v>
      </c>
      <c r="I147" s="80">
        <v>11</v>
      </c>
      <c r="J147" s="81">
        <v>6550000000</v>
      </c>
      <c r="K147" s="63">
        <v>0</v>
      </c>
      <c r="L147" s="63">
        <v>6188528591.8900003</v>
      </c>
      <c r="M147" s="81">
        <f t="shared" si="52"/>
        <v>361471408.10999966</v>
      </c>
      <c r="N147" s="81">
        <v>6178528591.8900003</v>
      </c>
      <c r="O147" s="40">
        <f t="shared" si="53"/>
        <v>0.94328680792213748</v>
      </c>
      <c r="P147" s="81">
        <v>2517940595</v>
      </c>
      <c r="Q147" s="82">
        <v>2517940595</v>
      </c>
    </row>
    <row r="148" spans="1:17" ht="33" customHeight="1" x14ac:dyDescent="0.25">
      <c r="A148" s="67" t="s">
        <v>19</v>
      </c>
      <c r="B148" s="78" t="s">
        <v>109</v>
      </c>
      <c r="C148" s="78" t="s">
        <v>103</v>
      </c>
      <c r="D148" s="78" t="s">
        <v>108</v>
      </c>
      <c r="E148" s="78" t="s">
        <v>0</v>
      </c>
      <c r="F148" s="78" t="s">
        <v>0</v>
      </c>
      <c r="G148" s="79" t="s">
        <v>126</v>
      </c>
      <c r="H148" s="78" t="s">
        <v>6</v>
      </c>
      <c r="I148" s="80">
        <v>11</v>
      </c>
      <c r="J148" s="81">
        <v>3234182129</v>
      </c>
      <c r="K148" s="63">
        <v>0</v>
      </c>
      <c r="L148" s="63">
        <v>917106316.20000005</v>
      </c>
      <c r="M148" s="81">
        <f t="shared" si="52"/>
        <v>2317075812.8000002</v>
      </c>
      <c r="N148" s="81">
        <v>440511719.19999999</v>
      </c>
      <c r="O148" s="40">
        <f t="shared" si="53"/>
        <v>0.13620498216536894</v>
      </c>
      <c r="P148" s="81">
        <v>75062228</v>
      </c>
      <c r="Q148" s="82">
        <v>74920850</v>
      </c>
    </row>
    <row r="149" spans="1:17" ht="45" customHeight="1" x14ac:dyDescent="0.25">
      <c r="A149" s="67" t="s">
        <v>19</v>
      </c>
      <c r="B149" s="78" t="s">
        <v>109</v>
      </c>
      <c r="C149" s="78" t="s">
        <v>103</v>
      </c>
      <c r="D149" s="78" t="s">
        <v>110</v>
      </c>
      <c r="E149" s="78"/>
      <c r="F149" s="78"/>
      <c r="G149" s="79" t="s">
        <v>127</v>
      </c>
      <c r="H149" s="78" t="s">
        <v>6</v>
      </c>
      <c r="I149" s="80">
        <v>11</v>
      </c>
      <c r="J149" s="81">
        <v>200000000</v>
      </c>
      <c r="K149" s="63">
        <v>0</v>
      </c>
      <c r="L149" s="63">
        <v>0</v>
      </c>
      <c r="M149" s="81">
        <f t="shared" si="52"/>
        <v>200000000</v>
      </c>
      <c r="N149" s="81">
        <v>0</v>
      </c>
      <c r="O149" s="40">
        <f t="shared" si="53"/>
        <v>0</v>
      </c>
      <c r="P149" s="81">
        <v>0</v>
      </c>
      <c r="Q149" s="82">
        <v>0</v>
      </c>
    </row>
    <row r="150" spans="1:17" ht="33" customHeight="1" x14ac:dyDescent="0.25">
      <c r="A150" s="67" t="s">
        <v>19</v>
      </c>
      <c r="B150" s="78" t="s">
        <v>109</v>
      </c>
      <c r="C150" s="78" t="s">
        <v>103</v>
      </c>
      <c r="D150" s="78" t="s">
        <v>111</v>
      </c>
      <c r="E150" s="78"/>
      <c r="F150" s="78"/>
      <c r="G150" s="79" t="s">
        <v>128</v>
      </c>
      <c r="H150" s="78" t="s">
        <v>6</v>
      </c>
      <c r="I150" s="80">
        <v>11</v>
      </c>
      <c r="J150" s="81">
        <v>90000000</v>
      </c>
      <c r="K150" s="63">
        <v>0</v>
      </c>
      <c r="L150" s="63">
        <v>85479800</v>
      </c>
      <c r="M150" s="81">
        <f t="shared" si="52"/>
        <v>4520200</v>
      </c>
      <c r="N150" s="81">
        <v>85479800</v>
      </c>
      <c r="O150" s="40">
        <f t="shared" si="53"/>
        <v>0.9497755555555556</v>
      </c>
      <c r="P150" s="81">
        <v>28282030</v>
      </c>
      <c r="Q150" s="82">
        <v>16314900</v>
      </c>
    </row>
    <row r="151" spans="1:17" ht="32.25" customHeight="1" x14ac:dyDescent="0.25">
      <c r="A151" s="67" t="s">
        <v>19</v>
      </c>
      <c r="B151" s="78" t="s">
        <v>109</v>
      </c>
      <c r="C151" s="78" t="s">
        <v>103</v>
      </c>
      <c r="D151" s="78" t="s">
        <v>112</v>
      </c>
      <c r="E151" s="78" t="s">
        <v>0</v>
      </c>
      <c r="F151" s="78" t="s">
        <v>0</v>
      </c>
      <c r="G151" s="79" t="s">
        <v>129</v>
      </c>
      <c r="H151" s="78" t="s">
        <v>6</v>
      </c>
      <c r="I151" s="80">
        <v>11</v>
      </c>
      <c r="J151" s="81">
        <v>530000000</v>
      </c>
      <c r="K151" s="63">
        <v>0</v>
      </c>
      <c r="L151" s="63">
        <v>530000000</v>
      </c>
      <c r="M151" s="81">
        <f t="shared" si="52"/>
        <v>0</v>
      </c>
      <c r="N151" s="81">
        <v>0</v>
      </c>
      <c r="O151" s="40">
        <f t="shared" si="53"/>
        <v>0</v>
      </c>
      <c r="P151" s="81">
        <v>0</v>
      </c>
      <c r="Q151" s="82">
        <v>0</v>
      </c>
    </row>
    <row r="152" spans="1:17" ht="44.25" customHeight="1" x14ac:dyDescent="0.25">
      <c r="A152" s="67" t="s">
        <v>19</v>
      </c>
      <c r="B152" s="78" t="s">
        <v>109</v>
      </c>
      <c r="C152" s="78" t="s">
        <v>103</v>
      </c>
      <c r="D152" s="78" t="s">
        <v>113</v>
      </c>
      <c r="E152" s="78" t="s">
        <v>0</v>
      </c>
      <c r="F152" s="78" t="s">
        <v>0</v>
      </c>
      <c r="G152" s="79" t="s">
        <v>130</v>
      </c>
      <c r="H152" s="78" t="s">
        <v>6</v>
      </c>
      <c r="I152" s="80">
        <v>11</v>
      </c>
      <c r="J152" s="81">
        <v>330000000</v>
      </c>
      <c r="K152" s="63">
        <v>0</v>
      </c>
      <c r="L152" s="63">
        <v>136500000</v>
      </c>
      <c r="M152" s="81">
        <f t="shared" si="52"/>
        <v>193500000</v>
      </c>
      <c r="N152" s="81">
        <v>88000000</v>
      </c>
      <c r="O152" s="40">
        <f t="shared" si="53"/>
        <v>0.26666666666666666</v>
      </c>
      <c r="P152" s="81">
        <v>51076966.590000004</v>
      </c>
      <c r="Q152" s="82">
        <v>51076966.590000004</v>
      </c>
    </row>
    <row r="153" spans="1:17" ht="32.25" customHeight="1" x14ac:dyDescent="0.25">
      <c r="A153" s="67"/>
      <c r="B153" s="20" t="s">
        <v>109</v>
      </c>
      <c r="C153" s="20" t="s">
        <v>103</v>
      </c>
      <c r="D153" s="20" t="s">
        <v>115</v>
      </c>
      <c r="E153" s="20"/>
      <c r="F153" s="20"/>
      <c r="G153" s="37" t="s">
        <v>131</v>
      </c>
      <c r="H153" s="20" t="s">
        <v>6</v>
      </c>
      <c r="I153" s="21">
        <v>11</v>
      </c>
      <c r="J153" s="22">
        <v>500000000</v>
      </c>
      <c r="K153" s="44">
        <v>0</v>
      </c>
      <c r="L153" s="44">
        <v>123837689.75</v>
      </c>
      <c r="M153" s="22">
        <f t="shared" si="52"/>
        <v>376162310.25</v>
      </c>
      <c r="N153" s="22">
        <v>83672772.75</v>
      </c>
      <c r="O153" s="40">
        <f t="shared" si="53"/>
        <v>0.1673455455</v>
      </c>
      <c r="P153" s="22">
        <v>47261144.859999999</v>
      </c>
      <c r="Q153" s="23">
        <v>47261144.859999999</v>
      </c>
    </row>
    <row r="154" spans="1:17" ht="32.25" customHeight="1" x14ac:dyDescent="0.25">
      <c r="A154" s="67" t="s">
        <v>19</v>
      </c>
      <c r="B154" s="20" t="s">
        <v>109</v>
      </c>
      <c r="C154" s="20" t="s">
        <v>103</v>
      </c>
      <c r="D154" s="20" t="s">
        <v>116</v>
      </c>
      <c r="E154" s="20"/>
      <c r="F154" s="20"/>
      <c r="G154" s="37" t="s">
        <v>132</v>
      </c>
      <c r="H154" s="20" t="s">
        <v>6</v>
      </c>
      <c r="I154" s="21">
        <v>11</v>
      </c>
      <c r="J154" s="22">
        <v>550000000</v>
      </c>
      <c r="K154" s="44">
        <v>0</v>
      </c>
      <c r="L154" s="44">
        <v>151459072</v>
      </c>
      <c r="M154" s="22">
        <f t="shared" ref="M154" si="54">+J154-L154-K154</f>
        <v>398540928</v>
      </c>
      <c r="N154" s="22">
        <v>113272442</v>
      </c>
      <c r="O154" s="40">
        <f t="shared" si="53"/>
        <v>0.20594989454545454</v>
      </c>
      <c r="P154" s="22">
        <v>2198345</v>
      </c>
      <c r="Q154" s="23">
        <v>2198345</v>
      </c>
    </row>
    <row r="155" spans="1:17" ht="25.5" customHeight="1" x14ac:dyDescent="0.25">
      <c r="A155" s="67" t="s">
        <v>19</v>
      </c>
      <c r="B155" s="78" t="s">
        <v>109</v>
      </c>
      <c r="C155" s="78" t="s">
        <v>103</v>
      </c>
      <c r="D155" s="78">
        <v>24</v>
      </c>
      <c r="E155" s="78"/>
      <c r="F155" s="78"/>
      <c r="G155" s="37" t="s">
        <v>146</v>
      </c>
      <c r="H155" s="78" t="s">
        <v>6</v>
      </c>
      <c r="I155" s="80">
        <v>11</v>
      </c>
      <c r="J155" s="81">
        <v>750000000</v>
      </c>
      <c r="K155" s="63">
        <v>0</v>
      </c>
      <c r="L155" s="63">
        <v>6300690</v>
      </c>
      <c r="M155" s="81">
        <f t="shared" si="52"/>
        <v>743699310</v>
      </c>
      <c r="N155" s="81">
        <v>6300690</v>
      </c>
      <c r="O155" s="40">
        <f t="shared" si="53"/>
        <v>8.4009199999999992E-3</v>
      </c>
      <c r="P155" s="81">
        <v>4516053</v>
      </c>
      <c r="Q155" s="82">
        <v>4516053</v>
      </c>
    </row>
    <row r="156" spans="1:17" ht="16.5" customHeight="1" x14ac:dyDescent="0.25">
      <c r="A156" s="14" t="s">
        <v>19</v>
      </c>
      <c r="B156" s="4"/>
      <c r="C156" s="4"/>
      <c r="D156" s="4"/>
      <c r="E156" s="4"/>
      <c r="F156" s="4"/>
      <c r="G156" s="3" t="s">
        <v>20</v>
      </c>
      <c r="H156" s="4" t="s">
        <v>6</v>
      </c>
      <c r="I156" s="5">
        <v>11</v>
      </c>
      <c r="J156" s="6">
        <f>J130+J144</f>
        <v>30555290240</v>
      </c>
      <c r="K156" s="6">
        <f>K130+K144</f>
        <v>0</v>
      </c>
      <c r="L156" s="6">
        <f>L130+L144</f>
        <v>15236696990.139999</v>
      </c>
      <c r="M156" s="6">
        <f>M130+M144</f>
        <v>15318593249.860001</v>
      </c>
      <c r="N156" s="6">
        <f>N130+N144</f>
        <v>12794723237.139999</v>
      </c>
      <c r="O156" s="42">
        <f>IF(N156&gt;1,N156/(J156-K156),0)</f>
        <v>0.41874003279439964</v>
      </c>
      <c r="P156" s="6">
        <f>P130+P144</f>
        <v>3554358625.4500003</v>
      </c>
      <c r="Q156" s="15">
        <f>Q130+Q144</f>
        <v>3541612543.4500003</v>
      </c>
    </row>
    <row r="157" spans="1:17" ht="16.5" customHeight="1" x14ac:dyDescent="0.25">
      <c r="A157" s="14" t="s">
        <v>19</v>
      </c>
      <c r="B157" s="4"/>
      <c r="C157" s="4"/>
      <c r="D157" s="4"/>
      <c r="E157" s="4"/>
      <c r="F157" s="4"/>
      <c r="G157" s="3" t="s">
        <v>20</v>
      </c>
      <c r="H157" s="4" t="s">
        <v>9</v>
      </c>
      <c r="I157" s="5">
        <v>20</v>
      </c>
      <c r="J157" s="6">
        <f>J131</f>
        <v>12261000000</v>
      </c>
      <c r="K157" s="6">
        <f t="shared" ref="K157:Q157" si="55">K131</f>
        <v>0</v>
      </c>
      <c r="L157" s="6">
        <f t="shared" si="55"/>
        <v>188145876</v>
      </c>
      <c r="M157" s="6">
        <f>M131</f>
        <v>12072854124</v>
      </c>
      <c r="N157" s="6">
        <f>N131</f>
        <v>0</v>
      </c>
      <c r="O157" s="42">
        <f>IF(N157&gt;1,N157/(J157-K157),0)</f>
        <v>0</v>
      </c>
      <c r="P157" s="6">
        <f t="shared" si="55"/>
        <v>0</v>
      </c>
      <c r="Q157" s="15">
        <f t="shared" si="55"/>
        <v>0</v>
      </c>
    </row>
    <row r="158" spans="1:17" ht="15" customHeight="1" x14ac:dyDescent="0.25">
      <c r="A158" s="14" t="s">
        <v>19</v>
      </c>
      <c r="B158" s="4"/>
      <c r="C158" s="4"/>
      <c r="D158" s="4"/>
      <c r="E158" s="4"/>
      <c r="F158" s="4"/>
      <c r="G158" s="3" t="s">
        <v>20</v>
      </c>
      <c r="H158" s="4" t="s">
        <v>9</v>
      </c>
      <c r="I158" s="5">
        <v>21</v>
      </c>
      <c r="J158" s="6">
        <f>J132</f>
        <v>1852300000</v>
      </c>
      <c r="K158" s="6">
        <f t="shared" ref="K158:Q158" si="56">K132</f>
        <v>0</v>
      </c>
      <c r="L158" s="6">
        <f t="shared" si="56"/>
        <v>1200656471</v>
      </c>
      <c r="M158" s="6">
        <f>M132</f>
        <v>651643529</v>
      </c>
      <c r="N158" s="6">
        <f t="shared" si="56"/>
        <v>466590449</v>
      </c>
      <c r="O158" s="42">
        <f>IF(N158&gt;1,N158/(J158-K158),0)</f>
        <v>0.2518978831722723</v>
      </c>
      <c r="P158" s="6">
        <f t="shared" si="56"/>
        <v>20562140</v>
      </c>
      <c r="Q158" s="15">
        <f t="shared" si="56"/>
        <v>20562140</v>
      </c>
    </row>
    <row r="159" spans="1:17" s="18" customFormat="1" ht="13.5" customHeight="1" x14ac:dyDescent="0.2">
      <c r="A159" s="102" t="s">
        <v>31</v>
      </c>
      <c r="B159" s="103"/>
      <c r="C159" s="103"/>
      <c r="D159" s="103"/>
      <c r="E159" s="103"/>
      <c r="F159" s="103"/>
      <c r="G159" s="103"/>
      <c r="H159" s="103"/>
      <c r="I159" s="104"/>
      <c r="J159" s="7">
        <f>SUM(J156:J158)</f>
        <v>44668590240</v>
      </c>
      <c r="K159" s="7">
        <f>SUM(K156:K158)</f>
        <v>0</v>
      </c>
      <c r="L159" s="7">
        <f>SUM(L156:L158)</f>
        <v>16625499337.139999</v>
      </c>
      <c r="M159" s="58">
        <f>SUM(M156:M158)</f>
        <v>28043090902.860001</v>
      </c>
      <c r="N159" s="58">
        <f>SUM(N156:N158)</f>
        <v>13261313686.139999</v>
      </c>
      <c r="O159" s="42">
        <f>IF(N159&gt;1,N159/(J159-K159),0)</f>
        <v>0.29688229726723514</v>
      </c>
      <c r="P159" s="7">
        <f>SUM(P156:P158)</f>
        <v>3574920765.4500003</v>
      </c>
      <c r="Q159" s="16">
        <f>SUM(Q156:Q158)</f>
        <v>3562174683.4500003</v>
      </c>
    </row>
    <row r="160" spans="1:17" s="29" customFormat="1" ht="11.25" customHeight="1" thickBot="1" x14ac:dyDescent="0.3">
      <c r="A160" s="105" t="s">
        <v>32</v>
      </c>
      <c r="B160" s="106"/>
      <c r="C160" s="106"/>
      <c r="D160" s="106"/>
      <c r="E160" s="106"/>
      <c r="F160" s="106"/>
      <c r="G160" s="106"/>
      <c r="H160" s="106"/>
      <c r="I160" s="107"/>
      <c r="J160" s="95">
        <f>+J159+J128</f>
        <v>270722290240</v>
      </c>
      <c r="K160" s="59">
        <f>+K159+K128</f>
        <v>16400000000</v>
      </c>
      <c r="L160" s="59">
        <f>+L159+L128</f>
        <v>112620666252.48</v>
      </c>
      <c r="M160" s="59">
        <f>+M159+M128</f>
        <v>141701623987.52002</v>
      </c>
      <c r="N160" s="59">
        <f>+N159+N128</f>
        <v>104590431948.48</v>
      </c>
      <c r="O160" s="61">
        <f t="shared" ref="O160" si="57">IF(N160&gt;1,N160/(J160-K160),0)</f>
        <v>0.41125153383047797</v>
      </c>
      <c r="P160" s="59">
        <f>+P159+P128</f>
        <v>89586256023.800003</v>
      </c>
      <c r="Q160" s="75">
        <f>Q128+Q159</f>
        <v>89297456055.089996</v>
      </c>
    </row>
    <row r="161" spans="1:17" s="29" customFormat="1" ht="9" customHeight="1" x14ac:dyDescent="0.25">
      <c r="A161" s="29" t="s">
        <v>34</v>
      </c>
      <c r="E161" s="30"/>
      <c r="F161" s="31"/>
      <c r="G161" s="32"/>
      <c r="H161" s="33"/>
      <c r="I161" s="34"/>
      <c r="J161" s="94"/>
      <c r="K161" s="83"/>
      <c r="L161" s="64"/>
      <c r="M161" s="35"/>
      <c r="N161" s="47"/>
      <c r="O161" s="35"/>
    </row>
    <row r="162" spans="1:17" s="29" customFormat="1" ht="9" customHeight="1" x14ac:dyDescent="0.25">
      <c r="A162" s="29" t="s">
        <v>139</v>
      </c>
      <c r="E162" s="30"/>
      <c r="F162" s="31"/>
      <c r="G162" s="32"/>
      <c r="H162" s="33"/>
      <c r="I162" s="34"/>
      <c r="K162" s="90"/>
      <c r="L162" s="45"/>
      <c r="M162" s="35"/>
      <c r="N162" s="48"/>
      <c r="O162" s="35"/>
    </row>
    <row r="163" spans="1:17" s="29" customFormat="1" ht="9" customHeight="1" x14ac:dyDescent="0.25">
      <c r="A163" s="29" t="s">
        <v>144</v>
      </c>
      <c r="E163" s="30"/>
      <c r="F163" s="31"/>
      <c r="G163" s="32"/>
      <c r="H163" s="33"/>
      <c r="I163" s="34"/>
      <c r="L163" s="91"/>
      <c r="M163" s="35"/>
      <c r="N163" s="48"/>
      <c r="O163" s="35"/>
    </row>
    <row r="164" spans="1:17" x14ac:dyDescent="0.25">
      <c r="A164" s="29" t="s">
        <v>192</v>
      </c>
      <c r="B164" s="29"/>
      <c r="C164" s="29"/>
      <c r="D164" s="29"/>
      <c r="E164" s="30"/>
      <c r="F164" s="31"/>
      <c r="G164" s="32"/>
      <c r="H164" s="33"/>
      <c r="I164" s="34"/>
      <c r="J164" s="29"/>
      <c r="K164" s="29"/>
      <c r="L164" s="45"/>
      <c r="M164" s="35"/>
      <c r="N164" s="48"/>
      <c r="O164" s="35"/>
      <c r="P164" s="29"/>
      <c r="Q164" s="29"/>
    </row>
  </sheetData>
  <mergeCells count="13">
    <mergeCell ref="A2:Q2"/>
    <mergeCell ref="A1:F1"/>
    <mergeCell ref="A129:Q129"/>
    <mergeCell ref="A159:I159"/>
    <mergeCell ref="A160:I160"/>
    <mergeCell ref="A35:I35"/>
    <mergeCell ref="A36:Q36"/>
    <mergeCell ref="A94:I94"/>
    <mergeCell ref="A95:Q95"/>
    <mergeCell ref="A123:I123"/>
    <mergeCell ref="A128:I128"/>
    <mergeCell ref="A112:Q112"/>
    <mergeCell ref="A111:I111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JUNIO 30- 2021
&amp;RCódigo del Formato: DG-A-P-072-F-004
Versión: 06
Página &amp;P de &amp;N</oddHeader>
  </headerFooter>
  <ignoredErrors>
    <ignoredError sqref="B36:Q36 A109:H109 A37:I37 A95:Q95 A39:A42 A113:I113 L119 A23:A31 A33 K33 A44 K44 A46 K46 A48:A53 K48:K53 A101:I103 K102:K103 M102 O24 O28 O30 A115:B117 H33:I33 K23:K31 A119:A121 A98:C99 D121:F121 H121:I121 P109:Q109 P115 P119:Q119 Q120 A34:L34 A35:L35 N34:Q35 A97:I97 N98:N99 N101 N115 N119 A91:I91 A93:H93 A94:I94 J119 K120 K116:K117 M40 K109 E115:I115 G116:I117 G23:I31 E99:F99 H99:I99 P98:Q99 P101:Q101 M109 M120 H39 H44 H46:I46 H48:I49 H51:I53 B5:D18 B19:E33 B3:E4 E5:E17 I4 C41:H42 B38:B42 B69:B81 C70:C81 B88:F89 B82:C85 D70:F85 C69:F69 B92 C38:F40 B104:F108 I88:I89 I38:I45 E98:I98 B152:D155 B145:E151 D119:H120 B118:C122 B43:F46 B48:F67 I85:I86 B86:F86" numberStoredAsText="1"/>
    <ignoredError sqref="O18 M115 M119 O3:O4 K18 M18 M26 O37 O99:O109 O160 O156:O159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30-2021</vt:lpstr>
      <vt:lpstr>'JUNIO 30-2021'!Área_de_impresión</vt:lpstr>
      <vt:lpstr>'JUNIO 30-2021'!Títulos_a_imprimir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Hewlett-Packard Company</cp:lastModifiedBy>
  <cp:lastPrinted>2021-07-07T15:52:41Z</cp:lastPrinted>
  <dcterms:created xsi:type="dcterms:W3CDTF">2016-02-01T15:56:25Z</dcterms:created>
  <dcterms:modified xsi:type="dcterms:W3CDTF">2021-07-07T16:08:51Z</dcterms:modified>
</cp:coreProperties>
</file>