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\DICIEMBRE\"/>
    </mc:Choice>
  </mc:AlternateContent>
  <bookViews>
    <workbookView xWindow="0" yWindow="0" windowWidth="20490" windowHeight="7650"/>
  </bookViews>
  <sheets>
    <sheet name="DICIEMBRE 31-2021" sheetId="11" r:id="rId1"/>
  </sheets>
  <definedNames>
    <definedName name="_xlnm._FilterDatabase" localSheetId="0" hidden="1">'DICIEMBRE 31-2021'!$A$1:$S$179</definedName>
    <definedName name="_xlnm.Print_Area" localSheetId="0">'DICIEMBRE 31-2021'!$A$1:$Q$180</definedName>
    <definedName name="_xlnm.Print_Titles" localSheetId="0">'DICIEMBRE 31-2021'!$1:$1</definedName>
  </definedNames>
  <calcPr calcId="162913" fullCalcOnLoad="1"/>
</workbook>
</file>

<file path=xl/calcChain.xml><?xml version="1.0" encoding="utf-8"?>
<calcChain xmlns="http://schemas.openxmlformats.org/spreadsheetml/2006/main">
  <c r="M46" i="11" l="1"/>
  <c r="L4" i="11"/>
  <c r="J4" i="11"/>
  <c r="N37" i="11"/>
  <c r="M42" i="11"/>
  <c r="O41" i="11"/>
  <c r="O42" i="11"/>
  <c r="J47" i="11"/>
  <c r="O47" i="11" s="1"/>
  <c r="J18" i="11"/>
  <c r="P124" i="11"/>
  <c r="P129" i="11"/>
  <c r="P127" i="11" s="1"/>
  <c r="P4" i="11"/>
  <c r="Q47" i="11"/>
  <c r="Q101" i="11" s="1"/>
  <c r="Q138" i="11" s="1"/>
  <c r="P47" i="11"/>
  <c r="N47" i="11"/>
  <c r="N101" i="11" s="1"/>
  <c r="Q46" i="11"/>
  <c r="P46" i="11"/>
  <c r="N46" i="11"/>
  <c r="L48" i="11"/>
  <c r="L102" i="11" s="1"/>
  <c r="L139" i="11" s="1"/>
  <c r="L47" i="11"/>
  <c r="L101" i="11" s="1"/>
  <c r="L138" i="11" s="1"/>
  <c r="L46" i="11"/>
  <c r="L37" i="11"/>
  <c r="L26" i="11"/>
  <c r="L18" i="11"/>
  <c r="J110" i="11"/>
  <c r="J109" i="11" s="1"/>
  <c r="J48" i="11"/>
  <c r="J102" i="11" s="1"/>
  <c r="J139" i="11" s="1"/>
  <c r="J46" i="11"/>
  <c r="J37" i="11"/>
  <c r="J100" i="11" s="1"/>
  <c r="J26" i="11"/>
  <c r="O74" i="11"/>
  <c r="M74" i="11"/>
  <c r="O62" i="11"/>
  <c r="M62" i="11"/>
  <c r="O132" i="11"/>
  <c r="O131" i="11"/>
  <c r="O126" i="11"/>
  <c r="O125" i="11"/>
  <c r="J130" i="11"/>
  <c r="J128" i="11" s="1"/>
  <c r="Q37" i="11"/>
  <c r="Q156" i="11"/>
  <c r="Q142" i="11"/>
  <c r="P156" i="11"/>
  <c r="P142" i="11"/>
  <c r="P168" i="11" s="1"/>
  <c r="P143" i="11"/>
  <c r="P169" i="11" s="1"/>
  <c r="P144" i="11"/>
  <c r="P170" i="11" s="1"/>
  <c r="P37" i="11"/>
  <c r="L124" i="11"/>
  <c r="L122" i="11" s="1"/>
  <c r="L133" i="11" s="1"/>
  <c r="J124" i="11"/>
  <c r="L106" i="11"/>
  <c r="L105" i="11" s="1"/>
  <c r="Q130" i="11"/>
  <c r="Q128" i="11" s="1"/>
  <c r="Q123" i="11" s="1"/>
  <c r="Q134" i="11" s="1"/>
  <c r="Q137" i="11" s="1"/>
  <c r="P130" i="11"/>
  <c r="P128" i="11" s="1"/>
  <c r="P123" i="11" s="1"/>
  <c r="P134" i="11" s="1"/>
  <c r="N130" i="11"/>
  <c r="N128" i="11" s="1"/>
  <c r="L130" i="11"/>
  <c r="L128" i="11" s="1"/>
  <c r="L123" i="11" s="1"/>
  <c r="L134" i="11" s="1"/>
  <c r="L137" i="11" s="1"/>
  <c r="Q129" i="11"/>
  <c r="Q127" i="11" s="1"/>
  <c r="N129" i="11"/>
  <c r="L129" i="11"/>
  <c r="J129" i="11"/>
  <c r="J127" i="11" s="1"/>
  <c r="M131" i="11"/>
  <c r="K39" i="11"/>
  <c r="M39" i="11" s="1"/>
  <c r="M41" i="11"/>
  <c r="M43" i="11"/>
  <c r="O43" i="11"/>
  <c r="M44" i="11"/>
  <c r="O44" i="11"/>
  <c r="M45" i="11"/>
  <c r="O45" i="11"/>
  <c r="O39" i="11"/>
  <c r="O167" i="11"/>
  <c r="O166" i="11"/>
  <c r="O165" i="11"/>
  <c r="O164" i="11"/>
  <c r="O161" i="11"/>
  <c r="O160" i="11"/>
  <c r="O159" i="11"/>
  <c r="O158" i="11"/>
  <c r="O157" i="11"/>
  <c r="N156" i="11"/>
  <c r="O52" i="11"/>
  <c r="M52" i="11"/>
  <c r="K46" i="11"/>
  <c r="K40" i="11"/>
  <c r="O40" i="11" s="1"/>
  <c r="J156" i="11"/>
  <c r="L156" i="11"/>
  <c r="M107" i="11"/>
  <c r="M106" i="11" s="1"/>
  <c r="M105" i="11" s="1"/>
  <c r="O58" i="11"/>
  <c r="M58" i="11"/>
  <c r="O81" i="11"/>
  <c r="O77" i="11"/>
  <c r="O76" i="11"/>
  <c r="M77" i="11"/>
  <c r="O99" i="11"/>
  <c r="M99" i="11"/>
  <c r="O96" i="11"/>
  <c r="M96" i="11"/>
  <c r="M95" i="11"/>
  <c r="O53" i="11"/>
  <c r="M53" i="11"/>
  <c r="M112" i="11"/>
  <c r="M49" i="11"/>
  <c r="M50" i="11"/>
  <c r="M51" i="11"/>
  <c r="M54" i="11"/>
  <c r="M55" i="11"/>
  <c r="M56" i="11"/>
  <c r="M57" i="11"/>
  <c r="M59" i="11"/>
  <c r="M60" i="11"/>
  <c r="M61" i="11"/>
  <c r="M63" i="11"/>
  <c r="M64" i="11"/>
  <c r="M65" i="11"/>
  <c r="M66" i="11"/>
  <c r="M67" i="11"/>
  <c r="M68" i="11"/>
  <c r="M69" i="11"/>
  <c r="M70" i="11"/>
  <c r="M71" i="11"/>
  <c r="M72" i="11"/>
  <c r="M73" i="11"/>
  <c r="M75" i="11"/>
  <c r="M76" i="11"/>
  <c r="M78" i="11"/>
  <c r="M79" i="11"/>
  <c r="M80" i="11"/>
  <c r="M81" i="11"/>
  <c r="M82" i="11"/>
  <c r="M48" i="11" s="1"/>
  <c r="M102" i="11" s="1"/>
  <c r="M139" i="11" s="1"/>
  <c r="M83" i="11"/>
  <c r="M84" i="11"/>
  <c r="M85" i="11"/>
  <c r="M86" i="11"/>
  <c r="M87" i="11"/>
  <c r="M88" i="11"/>
  <c r="M89" i="11"/>
  <c r="M90" i="11"/>
  <c r="M91" i="11"/>
  <c r="M92" i="11"/>
  <c r="M93" i="11"/>
  <c r="M94" i="11"/>
  <c r="M97" i="11"/>
  <c r="M98" i="11"/>
  <c r="Q106" i="11"/>
  <c r="Q105" i="11" s="1"/>
  <c r="P106" i="11"/>
  <c r="P105" i="11" s="1"/>
  <c r="N106" i="11"/>
  <c r="N105" i="11" s="1"/>
  <c r="O105" i="11" s="1"/>
  <c r="K106" i="11"/>
  <c r="K119" i="11" s="1"/>
  <c r="K120" i="11" s="1"/>
  <c r="J106" i="11"/>
  <c r="J105" i="11" s="1"/>
  <c r="N48" i="11"/>
  <c r="N102" i="11" s="1"/>
  <c r="N142" i="11"/>
  <c r="N26" i="11"/>
  <c r="N18" i="11"/>
  <c r="O95" i="11"/>
  <c r="O5" i="11"/>
  <c r="O163" i="11"/>
  <c r="O162" i="11"/>
  <c r="O155" i="11"/>
  <c r="O154" i="11"/>
  <c r="O153" i="11"/>
  <c r="O152" i="11"/>
  <c r="O151" i="11"/>
  <c r="O150" i="11"/>
  <c r="O149" i="11"/>
  <c r="O148" i="11"/>
  <c r="O147" i="11"/>
  <c r="O146" i="11"/>
  <c r="O145" i="11"/>
  <c r="O118" i="11"/>
  <c r="O112" i="11"/>
  <c r="O111" i="11"/>
  <c r="O107" i="11"/>
  <c r="O98" i="11"/>
  <c r="O97" i="11"/>
  <c r="O94" i="11"/>
  <c r="O93" i="11"/>
  <c r="O92" i="11"/>
  <c r="O91" i="11"/>
  <c r="O90" i="11"/>
  <c r="O89" i="11"/>
  <c r="O88" i="11"/>
  <c r="O87" i="11"/>
  <c r="O86" i="11"/>
  <c r="O85" i="11"/>
  <c r="O84" i="11"/>
  <c r="O83" i="11"/>
  <c r="O82" i="11"/>
  <c r="O80" i="11"/>
  <c r="O79" i="11"/>
  <c r="O78" i="11"/>
  <c r="O75" i="11"/>
  <c r="O73" i="11"/>
  <c r="O72" i="11"/>
  <c r="O71" i="11"/>
  <c r="O70" i="11"/>
  <c r="O69" i="11"/>
  <c r="O68" i="11"/>
  <c r="O67" i="11"/>
  <c r="O66" i="11"/>
  <c r="O65" i="11"/>
  <c r="O64" i="11"/>
  <c r="O63" i="11"/>
  <c r="O61" i="11"/>
  <c r="O60" i="11"/>
  <c r="O59" i="11"/>
  <c r="O57" i="11"/>
  <c r="O56" i="11"/>
  <c r="O55" i="11"/>
  <c r="O54" i="11"/>
  <c r="O51" i="11"/>
  <c r="O50" i="11"/>
  <c r="O49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25" i="11"/>
  <c r="Q115" i="11"/>
  <c r="Q113" i="11" s="1"/>
  <c r="P115" i="11"/>
  <c r="P113" i="11" s="1"/>
  <c r="N115" i="11"/>
  <c r="L115" i="11"/>
  <c r="L113" i="11" s="1"/>
  <c r="K115" i="11"/>
  <c r="K113" i="11" s="1"/>
  <c r="J115" i="11"/>
  <c r="Q117" i="11"/>
  <c r="P117" i="11"/>
  <c r="N117" i="11"/>
  <c r="O117" i="11" s="1"/>
  <c r="L117" i="11"/>
  <c r="J117" i="11"/>
  <c r="J114" i="11" s="1"/>
  <c r="M126" i="11"/>
  <c r="K48" i="11"/>
  <c r="K102" i="11" s="1"/>
  <c r="K139" i="11" s="1"/>
  <c r="Q48" i="11"/>
  <c r="Q102" i="11" s="1"/>
  <c r="Q139" i="11" s="1"/>
  <c r="P48" i="11"/>
  <c r="P102" i="11" s="1"/>
  <c r="P139" i="11" s="1"/>
  <c r="P101" i="11"/>
  <c r="P138" i="11" s="1"/>
  <c r="K38" i="11"/>
  <c r="O38" i="11" s="1"/>
  <c r="J143" i="11"/>
  <c r="J169" i="11" s="1"/>
  <c r="Q144" i="11"/>
  <c r="Q170" i="11" s="1"/>
  <c r="N144" i="11"/>
  <c r="L144" i="11"/>
  <c r="L170" i="11" s="1"/>
  <c r="J144" i="11"/>
  <c r="J170" i="11" s="1"/>
  <c r="J142" i="11"/>
  <c r="M166" i="11"/>
  <c r="M157" i="11"/>
  <c r="M150" i="11"/>
  <c r="Q124" i="11"/>
  <c r="O116" i="11"/>
  <c r="M116" i="11"/>
  <c r="M115" i="11" s="1"/>
  <c r="L110" i="11"/>
  <c r="L108" i="11" s="1"/>
  <c r="K117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K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K124" i="11"/>
  <c r="K133" i="11" s="1"/>
  <c r="K130" i="11" s="1"/>
  <c r="K110" i="11"/>
  <c r="K108" i="11" s="1"/>
  <c r="K4" i="11"/>
  <c r="K156" i="11"/>
  <c r="K143" i="11"/>
  <c r="K169" i="11" s="1"/>
  <c r="K144" i="11"/>
  <c r="K170" i="11" s="1"/>
  <c r="K142" i="11"/>
  <c r="K129" i="11"/>
  <c r="K128" i="11" s="1"/>
  <c r="N170" i="11"/>
  <c r="L143" i="11"/>
  <c r="L169" i="11" s="1"/>
  <c r="Q143" i="11"/>
  <c r="Q169" i="11" s="1"/>
  <c r="N143" i="11"/>
  <c r="N169" i="11" s="1"/>
  <c r="L142" i="11"/>
  <c r="L168" i="11" s="1"/>
  <c r="M167" i="11"/>
  <c r="M165" i="11"/>
  <c r="M164" i="11"/>
  <c r="M163" i="11"/>
  <c r="M162" i="11"/>
  <c r="M161" i="11"/>
  <c r="M158" i="11"/>
  <c r="M155" i="11"/>
  <c r="M153" i="11"/>
  <c r="M152" i="11"/>
  <c r="M151" i="11"/>
  <c r="M149" i="11"/>
  <c r="M148" i="11"/>
  <c r="M147" i="11"/>
  <c r="M145" i="11"/>
  <c r="M132" i="11"/>
  <c r="M118" i="11"/>
  <c r="M117" i="11" s="1"/>
  <c r="M111" i="11"/>
  <c r="N124" i="11"/>
  <c r="Q110" i="11"/>
  <c r="Q108" i="11" s="1"/>
  <c r="P110" i="11"/>
  <c r="P109" i="11" s="1"/>
  <c r="N110" i="11"/>
  <c r="N109" i="11" s="1"/>
  <c r="Q4" i="11"/>
  <c r="N4" i="11"/>
  <c r="M146" i="11"/>
  <c r="M154" i="11"/>
  <c r="M159" i="11"/>
  <c r="M160" i="11"/>
  <c r="M144" i="11"/>
  <c r="M170" i="11" s="1"/>
  <c r="K134" i="11"/>
  <c r="K101" i="11"/>
  <c r="K138" i="11" s="1"/>
  <c r="O115" i="11" l="1"/>
  <c r="O113" i="11" s="1"/>
  <c r="P3" i="11"/>
  <c r="P34" i="11" s="1"/>
  <c r="M38" i="11"/>
  <c r="O142" i="11"/>
  <c r="O26" i="11"/>
  <c r="Q168" i="11"/>
  <c r="N168" i="11"/>
  <c r="K3" i="11"/>
  <c r="K34" i="11" s="1"/>
  <c r="K35" i="11" s="1"/>
  <c r="N108" i="11"/>
  <c r="M142" i="11"/>
  <c r="L119" i="11"/>
  <c r="L120" i="11" s="1"/>
  <c r="P114" i="11"/>
  <c r="P100" i="11"/>
  <c r="L171" i="11"/>
  <c r="O156" i="11"/>
  <c r="K37" i="11"/>
  <c r="M40" i="11"/>
  <c r="P171" i="11"/>
  <c r="Q100" i="11"/>
  <c r="P108" i="11"/>
  <c r="P119" i="11" s="1"/>
  <c r="P120" i="11" s="1"/>
  <c r="J168" i="11"/>
  <c r="J171" i="11" s="1"/>
  <c r="N114" i="11"/>
  <c r="L100" i="11"/>
  <c r="M114" i="11"/>
  <c r="M113" i="11" s="1"/>
  <c r="M110" i="11"/>
  <c r="M109" i="11" s="1"/>
  <c r="N113" i="11"/>
  <c r="K122" i="11"/>
  <c r="O4" i="11"/>
  <c r="M156" i="11"/>
  <c r="M168" i="11" s="1"/>
  <c r="Q3" i="11"/>
  <c r="Q34" i="11" s="1"/>
  <c r="Q35" i="11" s="1"/>
  <c r="O124" i="11"/>
  <c r="L109" i="11"/>
  <c r="K105" i="11"/>
  <c r="L114" i="11"/>
  <c r="J113" i="11"/>
  <c r="O46" i="11"/>
  <c r="N100" i="11"/>
  <c r="P122" i="11"/>
  <c r="L3" i="11"/>
  <c r="L34" i="11" s="1"/>
  <c r="L35" i="11" s="1"/>
  <c r="K135" i="11"/>
  <c r="Q109" i="11"/>
  <c r="M129" i="11"/>
  <c r="M26" i="11"/>
  <c r="M18" i="11"/>
  <c r="M4" i="11"/>
  <c r="O48" i="11"/>
  <c r="J101" i="11"/>
  <c r="J138" i="11" s="1"/>
  <c r="Q119" i="11"/>
  <c r="Q120" i="11" s="1"/>
  <c r="O18" i="11"/>
  <c r="M47" i="11"/>
  <c r="M101" i="11" s="1"/>
  <c r="M138" i="11" s="1"/>
  <c r="M37" i="11"/>
  <c r="M100" i="11" s="1"/>
  <c r="O129" i="11"/>
  <c r="J122" i="11"/>
  <c r="J133" i="11" s="1"/>
  <c r="O109" i="11"/>
  <c r="J3" i="11"/>
  <c r="J34" i="11" s="1"/>
  <c r="J35" i="11" s="1"/>
  <c r="M143" i="11"/>
  <c r="M169" i="11" s="1"/>
  <c r="O133" i="11"/>
  <c r="L135" i="11"/>
  <c r="Q103" i="11"/>
  <c r="P35" i="11"/>
  <c r="K123" i="11"/>
  <c r="K127" i="11"/>
  <c r="M127" i="11" s="1"/>
  <c r="N171" i="11"/>
  <c r="M128" i="11"/>
  <c r="M123" i="11" s="1"/>
  <c r="M134" i="11" s="1"/>
  <c r="M137" i="11" s="1"/>
  <c r="J123" i="11"/>
  <c r="J134" i="11" s="1"/>
  <c r="J137" i="11" s="1"/>
  <c r="N138" i="11"/>
  <c r="O128" i="11"/>
  <c r="N123" i="11"/>
  <c r="Q171" i="11"/>
  <c r="O169" i="11"/>
  <c r="P137" i="11"/>
  <c r="P135" i="11"/>
  <c r="O170" i="11"/>
  <c r="O130" i="11"/>
  <c r="M130" i="11"/>
  <c r="Q122" i="11"/>
  <c r="Q133" i="11" s="1"/>
  <c r="N139" i="11"/>
  <c r="O139" i="11" s="1"/>
  <c r="O102" i="11"/>
  <c r="L103" i="11"/>
  <c r="N103" i="11"/>
  <c r="N119" i="11"/>
  <c r="N3" i="11"/>
  <c r="O144" i="11"/>
  <c r="K114" i="11"/>
  <c r="O114" i="11" s="1"/>
  <c r="O106" i="11"/>
  <c r="N127" i="11"/>
  <c r="K137" i="11"/>
  <c r="M124" i="11"/>
  <c r="O143" i="11"/>
  <c r="P103" i="11"/>
  <c r="Q114" i="11"/>
  <c r="J108" i="11"/>
  <c r="O108" i="11" s="1"/>
  <c r="K168" i="11"/>
  <c r="K171" i="11" s="1"/>
  <c r="O110" i="11"/>
  <c r="O127" i="11" l="1"/>
  <c r="M103" i="11"/>
  <c r="M108" i="11"/>
  <c r="M119" i="11" s="1"/>
  <c r="M120" i="11" s="1"/>
  <c r="L136" i="11"/>
  <c r="L140" i="11" s="1"/>
  <c r="L172" i="11" s="1"/>
  <c r="K100" i="11"/>
  <c r="O37" i="11"/>
  <c r="J103" i="11"/>
  <c r="J135" i="11"/>
  <c r="O138" i="11"/>
  <c r="M3" i="11"/>
  <c r="M34" i="11" s="1"/>
  <c r="M35" i="11" s="1"/>
  <c r="M171" i="11"/>
  <c r="O101" i="11"/>
  <c r="P136" i="11"/>
  <c r="P140" i="11" s="1"/>
  <c r="P172" i="11" s="1"/>
  <c r="N122" i="11"/>
  <c r="O122" i="11" s="1"/>
  <c r="J119" i="11"/>
  <c r="J120" i="11" s="1"/>
  <c r="O168" i="11"/>
  <c r="N34" i="11"/>
  <c r="O3" i="11"/>
  <c r="O171" i="11"/>
  <c r="M133" i="11"/>
  <c r="M122" i="11"/>
  <c r="N120" i="11"/>
  <c r="N134" i="11"/>
  <c r="O123" i="11"/>
  <c r="Q135" i="11"/>
  <c r="Q136" i="11"/>
  <c r="Q140" i="11" s="1"/>
  <c r="Q172" i="11" s="1"/>
  <c r="J136" i="11" l="1"/>
  <c r="J140" i="11" s="1"/>
  <c r="J172" i="11" s="1"/>
  <c r="O119" i="11"/>
  <c r="O120" i="11"/>
  <c r="K103" i="11"/>
  <c r="O103" i="11" s="1"/>
  <c r="O100" i="11"/>
  <c r="K136" i="11"/>
  <c r="K140" i="11" s="1"/>
  <c r="K172" i="11" s="1"/>
  <c r="M135" i="11"/>
  <c r="M136" i="11"/>
  <c r="M140" i="11" s="1"/>
  <c r="M172" i="11" s="1"/>
  <c r="N35" i="11"/>
  <c r="O34" i="11"/>
  <c r="O35" i="11" s="1"/>
  <c r="N136" i="11"/>
  <c r="N137" i="11"/>
  <c r="O137" i="11" s="1"/>
  <c r="O134" i="11"/>
  <c r="N135" i="11"/>
  <c r="O135" i="11" s="1"/>
  <c r="O136" i="11" l="1"/>
  <c r="N140" i="11"/>
  <c r="O140" i="11" l="1"/>
  <c r="N172" i="11"/>
  <c r="O172" i="11" s="1"/>
</calcChain>
</file>

<file path=xl/comments1.xml><?xml version="1.0" encoding="utf-8"?>
<comments xmlns="http://schemas.openxmlformats.org/spreadsheetml/2006/main">
  <authors>
    <author>PERSONAL</author>
  </authors>
  <commentList>
    <comment ref="F40" authorId="0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<sst xmlns="http://schemas.openxmlformats.org/spreadsheetml/2006/main" count="1170" uniqueCount="197">
  <si>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</si>
  <si>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</si>
  <si>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</si>
  <si>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</si>
  <si>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</si>
  <si>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</si>
  <si>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</si>
  <si>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</si>
  <si>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</si>
  <si>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</si>
  <si>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</si>
  <si>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</si>
  <si>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</si>
  <si>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</si>
  <si>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</si>
  <si>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</si>
  <si>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</si>
  <si>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</si>
  <si>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</si>
  <si>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</si>
  <si>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</si>
  <si>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</si>
  <si>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</si>
  <si>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</si>
  <si>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</si>
  <si>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</si>
  <si>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</si>
  <si>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</si>
  <si>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</si>
  <si>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</si>
  <si>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</si>
  <si>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</si>
  <si>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</si>
  <si>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</si>
  <si>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</si>
  <si>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</si>
  <si>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</si>
  <si>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</si>
  <si>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</si>
  <si>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</si>
  <si>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</si>
  <si>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</si>
  <si>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</si>
  <si>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</si>
  <si>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</si>
  <si>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</si>
  <si>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</si>
  <si>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</si>
  <si>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</si>
  <si>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</si>
  <si>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</si>
  <si>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</si>
  <si>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</si>
  <si>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</si>
  <si>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</si>
  <si>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</si>
  <si>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</si>
  <si>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</si>
  <si>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</si>
  <si>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</si>
  <si>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</si>
  <si>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</si>
  <si>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</si>
  <si>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</si>
  <si>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</si>
  <si>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</si>
  <si>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</si>
  <si>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</si>
  <si>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</si>
  <si>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</si>
  <si>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</si>
  <si>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</si>
  <si>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</si>
  <si>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</si>
  <si>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</si>
  <si>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</si>
  <si>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</si>
  <si>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</si>
  <si>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</si>
  <si>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</si>
  <si>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</si>
  <si>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</si>
  <si>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</si>
  <si>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</si>
  <si>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</si>
  <si>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</si>
  <si>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</si>
  <si>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</si>
  <si>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</si>
  <si>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</si>
  <si>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</si>
  <si>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</si>
  <si>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</si>
  <si>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</si>
  <si>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</si>
  <si>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</si>
  <si>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</si>
  <si>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</si>
  <si>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</si>
  <si>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</si>
  <si>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</si>
  <si>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</si>
  <si>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</si>
  <si>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</si>
  <si>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</si>
  <si>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</si>
  <si>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</si>
  <si>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</si>
  <si>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</si>
  <si>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</si>
  <si>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</si>
  <si>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</si>
  <si>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</si>
  <si>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</si>
  <si>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</si>
  <si>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</si>
  <si>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</si>
  <si>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</si>
  <si>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</si>
  <si>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</si>
  <si>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</si>
  <si>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</si>
  <si>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</si>
  <si>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</si>
  <si>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</si>
  <si>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</si>
  <si>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</si>
  <si>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</si>
  <si>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</si>
  <si>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</si>
  <si>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</si>
  <si>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</si>
  <si>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</si>
  <si>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</si>
  <si>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</si>
  <si>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</si>
  <si>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</si>
  <si>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</si>
  <si>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</si>
  <si>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</si>
  <si>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</si>
  <si>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</si>
  <si>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</si>
  <si>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</si>
  <si>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</si>
  <si>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</si>
  <si>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</si>
  <si>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</si>
  <si>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</si>
  <si>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</si>
  <si>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</si>
  <si>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</si>
  <si>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</si>
  <si>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</si>
  <si>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</si>
  <si>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</si>
  <si>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</si>
  <si>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</si>
  <si>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</si>
  <si>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</si>
  <si>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</si>
  <si>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</si>
  <si>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</si>
  <si>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</si>
  <si>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</si>
  <si>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</si>
  <si>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</si>
  <si>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</si>
  <si>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</si>
  <si>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</si>
  <si>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</si>
  <si>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</si>
  <si>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</si>
  <si>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</si>
  <si>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</si>
  <si>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</si>
  <si>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</si>
  <si>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</si>
  <si>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</si>
  <si>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</si>
  <si>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</si>
  <si>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</si>
  <si>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</si>
  <si>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</si>
  <si>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</si>
  <si>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</si>
  <si>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</si>
  <si>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</si>
  <si>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</si>
  <si>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</si>
  <si>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APARATOS MÉDICOS, INSTRUMENTOS ÓPTICOS Y DE PRECISIÓN, RELOJES</t>
  </si>
  <si>
    <t>HILADOS E HILOS; TEJIDOS DE FIBRAS TEXTILES INCLUSO AFELPADOS</t>
  </si>
  <si>
    <t>Reviso:Cesar Augusto Acuña Reyes- Coordinador Grupo Nacional de Gestión Presupuestal</t>
  </si>
  <si>
    <t>PRODUCTOS DE LA PROPIEDAD INTELECTUAL</t>
  </si>
  <si>
    <t>Elaboro:  Martha C. Florez Giraldo, Têcnico - Grupo Nacional de Gestión Presupuestal</t>
  </si>
  <si>
    <t>Fecha:Enero 24-2022</t>
  </si>
  <si>
    <t>NOTA: El porcentaje de ejecucion se calculó de la siguiente manera : A la apropiacion  vigente se le resta la apropiación bloqueada (12.888.000.000) en el componente de funcionamiento -Transferencias  y este resultado es la base para calcular el porcentaje  de ejecución con respecto a los compromisos.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</si>
</sst>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5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71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0" fontId="16" fillId="3" borderId="1" xfId="2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 readingOrder="1"/>
    </xf>
    <xf numFmtId="0" fontId="18" fillId="3" borderId="1" xfId="0" applyNumberFormat="1" applyFont="1" applyFill="1" applyBorder="1" applyAlignment="1">
      <alignment horizontal="center" vertical="center" wrapText="1" readingOrder="1"/>
    </xf>
    <xf numFmtId="171" fontId="17" fillId="3" borderId="1" xfId="1" applyFont="1" applyFill="1" applyBorder="1" applyAlignment="1">
      <alignment horizontal="right" vertical="center" wrapText="1" readingOrder="1"/>
    </xf>
    <xf numFmtId="171" fontId="17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6" fillId="4" borderId="1" xfId="2" applyFont="1" applyFill="1" applyBorder="1" applyAlignment="1">
      <alignment horizontal="center" vertical="center" wrapText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71" fontId="17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7" fillId="3" borderId="4" xfId="0" applyNumberFormat="1" applyFont="1" applyFill="1" applyBorder="1" applyAlignment="1">
      <alignment horizontal="center" vertical="center" wrapText="1" readingOrder="1"/>
    </xf>
    <xf numFmtId="171" fontId="17" fillId="3" borderId="5" xfId="1" applyFont="1" applyFill="1" applyBorder="1" applyAlignment="1">
      <alignment horizontal="right" vertical="center" wrapText="1" readingOrder="1"/>
    </xf>
    <xf numFmtId="171" fontId="17" fillId="3" borderId="6" xfId="1" applyFont="1" applyFill="1" applyBorder="1" applyAlignment="1">
      <alignment horizontal="right" vertical="center" wrapText="1" readingOrder="1"/>
    </xf>
    <xf numFmtId="0" fontId="17" fillId="4" borderId="4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9" fillId="5" borderId="1" xfId="0" applyNumberFormat="1" applyFont="1" applyFill="1" applyBorder="1" applyAlignment="1">
      <alignment horizontal="center" vertical="center" wrapText="1" readingOrder="1"/>
    </xf>
    <xf numFmtId="0" fontId="20" fillId="5" borderId="1" xfId="0" applyNumberFormat="1" applyFont="1" applyFill="1" applyBorder="1" applyAlignment="1">
      <alignment horizontal="center" vertical="center" wrapText="1" readingOrder="1"/>
    </xf>
    <xf numFmtId="171" fontId="19" fillId="5" borderId="1" xfId="1" applyFont="1" applyFill="1" applyBorder="1" applyAlignment="1">
      <alignment horizontal="right" vertical="center" wrapText="1" readingOrder="1"/>
    </xf>
    <xf numFmtId="171" fontId="19" fillId="5" borderId="5" xfId="1" applyFont="1" applyFill="1" applyBorder="1" applyAlignment="1">
      <alignment horizontal="right" vertical="center" wrapText="1" readingOrder="1"/>
    </xf>
    <xf numFmtId="0" fontId="21" fillId="5" borderId="4" xfId="0" applyNumberFormat="1" applyFont="1" applyFill="1" applyBorder="1" applyAlignment="1">
      <alignment horizontal="center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0" fontId="21" fillId="5" borderId="1" xfId="0" applyNumberFormat="1" applyFont="1" applyFill="1" applyBorder="1" applyAlignment="1">
      <alignment vertical="center" wrapText="1" readingOrder="1"/>
    </xf>
    <xf numFmtId="0" fontId="22" fillId="5" borderId="1" xfId="0" applyNumberFormat="1" applyFont="1" applyFill="1" applyBorder="1" applyAlignment="1">
      <alignment horizontal="center" vertical="center" wrapText="1" readingOrder="1"/>
    </xf>
    <xf numFmtId="171" fontId="21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72" fontId="7" fillId="0" borderId="0" xfId="1" applyNumberFormat="1" applyFont="1" applyAlignment="1">
      <alignment vertical="top"/>
    </xf>
    <xf numFmtId="171" fontId="7" fillId="0" borderId="0" xfId="1" applyFont="1" applyAlignment="1">
      <alignment horizontal="center" vertical="top"/>
    </xf>
    <xf numFmtId="171" fontId="7" fillId="0" borderId="0" xfId="1" applyFont="1" applyAlignment="1">
      <alignment vertical="top" wrapText="1"/>
    </xf>
    <xf numFmtId="171" fontId="7" fillId="0" borderId="0" xfId="1" applyFont="1" applyAlignment="1">
      <alignment vertical="top"/>
    </xf>
    <xf numFmtId="171" fontId="21" fillId="5" borderId="5" xfId="1" applyFont="1" applyFill="1" applyBorder="1" applyAlignment="1">
      <alignment horizontal="right" vertical="center" wrapText="1" readingOrder="1"/>
    </xf>
    <xf numFmtId="0" fontId="19" fillId="5" borderId="1" xfId="0" applyNumberFormat="1" applyFont="1" applyFill="1" applyBorder="1" applyAlignment="1">
      <alignment vertical="center" wrapText="1" readingOrder="1"/>
    </xf>
    <xf numFmtId="0" fontId="19" fillId="5" borderId="4" xfId="0" applyNumberFormat="1" applyFont="1" applyFill="1" applyBorder="1" applyAlignment="1">
      <alignment horizontal="center" vertical="center" wrapText="1" readingOrder="1"/>
    </xf>
    <xf numFmtId="171" fontId="8" fillId="5" borderId="1" xfId="1" applyFont="1" applyFill="1" applyBorder="1" applyAlignment="1">
      <alignment horizontal="right" vertical="center" wrapText="1" readingOrder="1"/>
    </xf>
    <xf numFmtId="10" fontId="19" fillId="5" borderId="1" xfId="4" applyNumberFormat="1" applyFont="1" applyFill="1" applyBorder="1" applyAlignment="1">
      <alignment horizontal="right" vertical="center" wrapText="1" readingOrder="1"/>
    </xf>
    <xf numFmtId="10" fontId="21" fillId="5" borderId="1" xfId="4" applyNumberFormat="1" applyFont="1" applyFill="1" applyBorder="1" applyAlignment="1">
      <alignment horizontal="right" vertical="center" wrapText="1" readingOrder="1"/>
    </xf>
    <xf numFmtId="10" fontId="17" fillId="3" borderId="1" xfId="4" applyNumberFormat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71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71" fontId="1" fillId="5" borderId="0" xfId="1" applyFont="1" applyFill="1" applyBorder="1"/>
    <xf numFmtId="171" fontId="23" fillId="5" borderId="0" xfId="1" applyFont="1" applyFill="1" applyAlignment="1">
      <alignment vertical="top"/>
    </xf>
    <xf numFmtId="171" fontId="7" fillId="5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7" fillId="5" borderId="1" xfId="0" applyNumberFormat="1" applyFont="1" applyFill="1" applyBorder="1" applyAlignment="1">
      <alignment horizontal="center" vertical="center" wrapText="1" readingOrder="1"/>
    </xf>
    <xf numFmtId="171" fontId="8" fillId="5" borderId="5" xfId="1" applyFont="1" applyFill="1" applyBorder="1" applyAlignment="1">
      <alignment horizontal="right" vertical="center" wrapText="1" readingOrder="1"/>
    </xf>
    <xf numFmtId="0" fontId="21" fillId="5" borderId="7" xfId="0" applyNumberFormat="1" applyFont="1" applyFill="1" applyBorder="1" applyAlignment="1">
      <alignment horizontal="center" vertical="center" wrapText="1" readingOrder="1"/>
    </xf>
    <xf numFmtId="0" fontId="21" fillId="5" borderId="8" xfId="0" applyNumberFormat="1" applyFont="1" applyFill="1" applyBorder="1" applyAlignment="1">
      <alignment horizontal="center" vertical="center" wrapText="1" readingOrder="1"/>
    </xf>
    <xf numFmtId="0" fontId="21" fillId="5" borderId="8" xfId="0" applyNumberFormat="1" applyFont="1" applyFill="1" applyBorder="1" applyAlignment="1">
      <alignment vertical="center" wrapText="1" readingOrder="1"/>
    </xf>
    <xf numFmtId="0" fontId="22" fillId="5" borderId="8" xfId="0" applyNumberFormat="1" applyFont="1" applyFill="1" applyBorder="1" applyAlignment="1">
      <alignment horizontal="center" vertical="center" wrapText="1" readingOrder="1"/>
    </xf>
    <xf numFmtId="171" fontId="21" fillId="5" borderId="8" xfId="1" applyFont="1" applyFill="1" applyBorder="1" applyAlignment="1">
      <alignment horizontal="right" vertical="center" wrapText="1" readingOrder="1"/>
    </xf>
    <xf numFmtId="171" fontId="21" fillId="5" borderId="9" xfId="1" applyFont="1" applyFill="1" applyBorder="1" applyAlignment="1">
      <alignment horizontal="right" vertical="center" wrapText="1" readingOrder="1"/>
    </xf>
    <xf numFmtId="171" fontId="8" fillId="3" borderId="2" xfId="1" applyFont="1" applyFill="1" applyBorder="1" applyAlignment="1">
      <alignment horizontal="right" vertical="center" wrapText="1" readingOrder="1"/>
    </xf>
    <xf numFmtId="171" fontId="10" fillId="4" borderId="10" xfId="1" applyFont="1" applyFill="1" applyBorder="1" applyAlignment="1">
      <alignment horizontal="right" vertical="center" wrapText="1" readingOrder="1"/>
    </xf>
    <xf numFmtId="171" fontId="10" fillId="4" borderId="2" xfId="1" applyFont="1" applyFill="1" applyBorder="1" applyAlignment="1">
      <alignment horizontal="right" vertical="center" wrapText="1" readingOrder="1"/>
    </xf>
    <xf numFmtId="10" fontId="10" fillId="4" borderId="11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71" fontId="9" fillId="0" borderId="1" xfId="1" applyFont="1" applyFill="1" applyBorder="1" applyAlignment="1">
      <alignment horizontal="right" vertical="center" wrapText="1" readingOrder="1"/>
    </xf>
    <xf numFmtId="171" fontId="7" fillId="5" borderId="0" xfId="0" applyNumberFormat="1" applyFont="1" applyFill="1" applyAlignment="1">
      <alignment vertical="top"/>
    </xf>
    <xf numFmtId="171" fontId="6" fillId="0" borderId="0" xfId="0" applyNumberFormat="1" applyFont="1" applyFill="1" applyBorder="1"/>
    <xf numFmtId="0" fontId="2" fillId="5" borderId="0" xfId="0" applyFont="1" applyFill="1" applyBorder="1"/>
    <xf numFmtId="0" fontId="19" fillId="0" borderId="4" xfId="0" applyNumberFormat="1" applyFont="1" applyFill="1" applyBorder="1" applyAlignment="1">
      <alignment horizontal="center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center" wrapText="1" readingOrder="1"/>
    </xf>
    <xf numFmtId="10" fontId="21" fillId="5" borderId="1" xfId="1" applyNumberFormat="1" applyFont="1" applyFill="1" applyBorder="1" applyAlignment="1">
      <alignment horizontal="right" vertical="center" wrapText="1" readingOrder="1"/>
    </xf>
    <xf numFmtId="0" fontId="21" fillId="0" borderId="4" xfId="0" applyNumberFormat="1" applyFont="1" applyFill="1" applyBorder="1" applyAlignment="1">
      <alignment horizontal="center" vertical="center" wrapText="1" readingOrder="1"/>
    </xf>
    <xf numFmtId="171" fontId="9" fillId="5" borderId="5" xfId="1" applyFont="1" applyFill="1" applyBorder="1" applyAlignment="1">
      <alignment horizontal="right" vertical="center" wrapText="1" readingOrder="1"/>
    </xf>
    <xf numFmtId="171" fontId="17" fillId="4" borderId="5" xfId="1" applyFont="1" applyFill="1" applyBorder="1" applyAlignment="1">
      <alignment horizontal="right" vertical="center" wrapText="1" readingOrder="1"/>
    </xf>
    <xf numFmtId="171" fontId="10" fillId="4" borderId="6" xfId="1" applyFont="1" applyFill="1" applyBorder="1" applyAlignment="1">
      <alignment horizontal="right" vertical="center" wrapText="1" readingOrder="1"/>
    </xf>
    <xf numFmtId="171" fontId="10" fillId="4" borderId="12" xfId="1" applyFont="1" applyFill="1" applyBorder="1" applyAlignment="1">
      <alignment horizontal="right" vertical="center" wrapText="1" readingOrder="1"/>
    </xf>
    <xf numFmtId="0" fontId="19" fillId="5" borderId="0" xfId="0" applyNumberFormat="1" applyFont="1" applyFill="1" applyBorder="1" applyAlignment="1">
      <alignment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19" fillId="0" borderId="1" xfId="0" applyNumberFormat="1" applyFont="1" applyFill="1" applyBorder="1" applyAlignment="1">
      <alignment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171" fontId="19" fillId="0" borderId="1" xfId="1" applyFont="1" applyFill="1" applyBorder="1" applyAlignment="1">
      <alignment horizontal="right" vertical="center" wrapText="1" readingOrder="1"/>
    </xf>
    <xf numFmtId="171" fontId="19" fillId="0" borderId="5" xfId="1" applyFont="1" applyFill="1" applyBorder="1" applyAlignment="1">
      <alignment horizontal="right" vertical="center" wrapText="1" readingOrder="1"/>
    </xf>
    <xf numFmtId="171" fontId="7" fillId="0" borderId="0" xfId="0" applyNumberFormat="1" applyFont="1" applyAlignment="1">
      <alignment vertical="top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11" fillId="5" borderId="1" xfId="0" applyNumberFormat="1" applyFont="1" applyFill="1" applyBorder="1" applyAlignment="1">
      <alignment horizontal="center" vertical="center" wrapText="1" readingOrder="1"/>
    </xf>
    <xf numFmtId="171" fontId="8" fillId="3" borderId="1" xfId="1" applyFont="1" applyFill="1" applyBorder="1" applyAlignment="1">
      <alignment horizontal="right" vertical="center" wrapText="1" readingOrder="1"/>
    </xf>
    <xf numFmtId="171" fontId="8" fillId="0" borderId="1" xfId="1" applyNumberFormat="1" applyFont="1" applyFill="1" applyBorder="1" applyAlignment="1">
      <alignment horizontal="right" vertical="center" wrapText="1" readingOrder="1"/>
    </xf>
    <xf numFmtId="49" fontId="19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71" fontId="8" fillId="0" borderId="5" xfId="1" applyFont="1" applyFill="1" applyBorder="1" applyAlignment="1">
      <alignment horizontal="right" vertical="center" wrapText="1" readingOrder="1"/>
    </xf>
    <xf numFmtId="10" fontId="21" fillId="5" borderId="13" xfId="4" applyNumberFormat="1" applyFont="1" applyFill="1" applyBorder="1" applyAlignment="1">
      <alignment horizontal="right" vertical="center" wrapText="1" readingOrder="1"/>
    </xf>
    <xf numFmtId="171" fontId="10" fillId="0" borderId="0" xfId="1" applyFont="1" applyFill="1" applyBorder="1" applyAlignment="1">
      <alignment horizontal="right" vertical="center" wrapText="1" readingOrder="1"/>
    </xf>
    <xf numFmtId="49" fontId="19" fillId="5" borderId="1" xfId="0" applyNumberFormat="1" applyFont="1" applyFill="1" applyBorder="1" applyAlignment="1">
      <alignment vertical="center" wrapText="1" readingOrder="1"/>
    </xf>
    <xf numFmtId="49" fontId="20" fillId="5" borderId="1" xfId="0" applyNumberFormat="1" applyFont="1" applyFill="1" applyBorder="1" applyAlignment="1">
      <alignment horizontal="center" vertical="center" wrapText="1" readingOrder="1"/>
    </xf>
    <xf numFmtId="49" fontId="21" fillId="5" borderId="1" xfId="1" applyNumberFormat="1" applyFont="1" applyFill="1" applyBorder="1" applyAlignment="1">
      <alignment horizontal="right" vertical="center" wrapText="1" readingOrder="1"/>
    </xf>
    <xf numFmtId="49" fontId="9" fillId="5" borderId="1" xfId="1" applyNumberFormat="1" applyFont="1" applyFill="1" applyBorder="1" applyAlignment="1">
      <alignment horizontal="right" vertical="center" wrapText="1" readingOrder="1"/>
    </xf>
    <xf numFmtId="49" fontId="19" fillId="5" borderId="1" xfId="1" applyNumberFormat="1" applyFont="1" applyFill="1" applyBorder="1" applyAlignment="1">
      <alignment horizontal="right" vertical="center" wrapText="1" readingOrder="1"/>
    </xf>
    <xf numFmtId="49" fontId="9" fillId="5" borderId="5" xfId="1" applyNumberFormat="1" applyFont="1" applyFill="1" applyBorder="1" applyAlignment="1">
      <alignment horizontal="right" vertical="center" wrapText="1" readingOrder="1"/>
    </xf>
    <xf numFmtId="49" fontId="1" fillId="5" borderId="0" xfId="0" applyNumberFormat="1" applyFont="1" applyFill="1" applyBorder="1"/>
    <xf numFmtId="0" fontId="8" fillId="5" borderId="4" xfId="0" applyNumberFormat="1" applyFont="1" applyFill="1" applyBorder="1" applyAlignment="1">
      <alignment horizontal="center" vertical="center" wrapText="1" readingOrder="1"/>
    </xf>
    <xf numFmtId="0" fontId="8" fillId="5" borderId="1" xfId="0" applyNumberFormat="1" applyFont="1" applyFill="1" applyBorder="1" applyAlignment="1">
      <alignment horizontal="center" vertical="center" wrapText="1" readingOrder="1"/>
    </xf>
    <xf numFmtId="0" fontId="8" fillId="5" borderId="1" xfId="0" applyNumberFormat="1" applyFont="1" applyFill="1" applyBorder="1" applyAlignment="1">
      <alignment vertical="center" wrapText="1" readingOrder="1"/>
    </xf>
    <xf numFmtId="171" fontId="8" fillId="5" borderId="1" xfId="1" applyNumberFormat="1" applyFont="1" applyFill="1" applyBorder="1" applyAlignment="1">
      <alignment horizontal="right" vertical="center" wrapText="1" readingOrder="1"/>
    </xf>
    <xf numFmtId="171" fontId="10" fillId="4" borderId="11" xfId="1" applyFont="1" applyFill="1" applyBorder="1" applyAlignment="1">
      <alignment horizontal="right" vertical="center" wrapText="1" readingOrder="1"/>
    </xf>
    <xf numFmtId="0" fontId="25" fillId="0" borderId="0" xfId="2" applyFont="1" applyFill="1" applyBorder="1" applyAlignment="1">
      <alignment horizontal="left" vertical="center" wrapText="1"/>
    </xf>
    <xf numFmtId="0" fontId="25" fillId="3" borderId="17" xfId="0" applyFont="1" applyFill="1" applyBorder="1" applyAlignment="1">
      <alignment horizontal="center"/>
    </xf>
    <xf numFmtId="0" fontId="25" fillId="3" borderId="18" xfId="0" applyFont="1" applyFill="1" applyBorder="1" applyAlignment="1">
      <alignment horizontal="center"/>
    </xf>
    <xf numFmtId="0" fontId="25" fillId="3" borderId="19" xfId="0" applyFont="1" applyFill="1" applyBorder="1" applyAlignment="1">
      <alignment horizontal="center"/>
    </xf>
    <xf numFmtId="0" fontId="16" fillId="3" borderId="14" xfId="2" applyFont="1" applyFill="1" applyBorder="1" applyAlignment="1">
      <alignment horizontal="center" vertical="center" wrapText="1"/>
    </xf>
    <xf numFmtId="0" fontId="16" fillId="3" borderId="15" xfId="2" applyFont="1" applyFill="1" applyBorder="1" applyAlignment="1">
      <alignment horizontal="center" vertical="center" wrapText="1"/>
    </xf>
    <xf numFmtId="0" fontId="16" fillId="3" borderId="16" xfId="2" applyFont="1" applyFill="1" applyBorder="1" applyAlignment="1">
      <alignment horizontal="center" vertical="center" wrapText="1"/>
    </xf>
    <xf numFmtId="0" fontId="25" fillId="4" borderId="14" xfId="2" applyFont="1" applyFill="1" applyBorder="1" applyAlignment="1">
      <alignment horizontal="center" vertical="center" wrapText="1"/>
    </xf>
    <xf numFmtId="0" fontId="25" fillId="4" borderId="15" xfId="2" applyFont="1" applyFill="1" applyBorder="1" applyAlignment="1">
      <alignment horizontal="center" vertical="center" wrapText="1"/>
    </xf>
    <xf numFmtId="0" fontId="25" fillId="4" borderId="16" xfId="2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25" fillId="4" borderId="23" xfId="2" applyFont="1" applyFill="1" applyBorder="1" applyAlignment="1">
      <alignment horizontal="center" vertical="center" wrapText="1"/>
    </xf>
    <xf numFmtId="0" fontId="25" fillId="4" borderId="24" xfId="2" applyFont="1" applyFill="1" applyBorder="1" applyAlignment="1">
      <alignment horizontal="center" vertical="center" wrapText="1"/>
    </xf>
    <xf numFmtId="0" fontId="25" fillId="4" borderId="25" xfId="2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center" vertical="center" wrapText="1"/>
    </xf>
    <xf numFmtId="10" fontId="10" fillId="0" borderId="0" xfId="4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Alignment="1">
      <alignment vertical="top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80"/>
  <sheetViews>
    <sheetView showGridLines="0" tabSelected="1" zoomScale="172" zoomScaleNormal="172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6" t="s">
        <v>25</v>
      </c>
      <c r="B1" s="117"/>
      <c r="C1" s="117"/>
      <c r="D1" s="117"/>
      <c r="E1" s="117"/>
      <c r="F1" s="118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13" t="s">
        <v>28</v>
      </c>
    </row>
    <row r="2" spans="1:17" s="8" customFormat="1" ht="14.25" customHeight="1" thickTop="1" thickBot="1" x14ac:dyDescent="0.3">
      <c r="A2" s="106" t="s">
        <v>100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186479700000</v>
      </c>
      <c r="K3" s="56">
        <f>K4+K18+K26</f>
        <v>0</v>
      </c>
      <c r="L3" s="56">
        <f>L4+L18+L26</f>
        <v>182871178569</v>
      </c>
      <c r="M3" s="56">
        <f>M4+M18+M26</f>
        <v>3608521431</v>
      </c>
      <c r="N3" s="56">
        <f>N4+N18+N26</f>
        <v>182871178569</v>
      </c>
      <c r="O3" s="91">
        <f t="shared" ref="O3:O34" si="0">IF(N3&gt;1,N3/(J3-K3),0)</f>
        <v>0.98064925334500219</v>
      </c>
      <c r="P3" s="56">
        <f>P4+P18+P26</f>
        <v>182871178569</v>
      </c>
      <c r="Q3" s="57">
        <f>Q4+Q18+Q26</f>
        <v>178705433365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103">
        <f>SUM(J5:J17)+545435152</f>
        <v>126517519326</v>
      </c>
      <c r="K4" s="39">
        <f>SUM(K5:K17)</f>
        <v>0</v>
      </c>
      <c r="L4" s="39">
        <f>SUM(L5:L17)</f>
        <v>123830630277</v>
      </c>
      <c r="M4" s="28">
        <f>SUM(M5:M17)+545435152</f>
        <v>2686889049</v>
      </c>
      <c r="N4" s="39">
        <f>SUM(N5:N17)</f>
        <v>123830630277</v>
      </c>
      <c r="O4" s="41">
        <f>IF(N4&gt;1,N4/(J4-K4),0)</f>
        <v>0.97876271157295902</v>
      </c>
      <c r="P4" s="28">
        <f>SUM(P5:P17)</f>
        <v>123830630277</v>
      </c>
      <c r="Q4" s="51">
        <f>SUM(Q5:Q17)</f>
        <v>123830630277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90198638262</v>
      </c>
      <c r="K5" s="22">
        <v>0</v>
      </c>
      <c r="L5" s="22">
        <v>88405154027</v>
      </c>
      <c r="M5" s="22">
        <f t="shared" ref="M5:M17" si="1">+J5-L5-K5</f>
        <v>1793484235</v>
      </c>
      <c r="N5" s="22">
        <v>88405154027</v>
      </c>
      <c r="O5" s="40">
        <f t="shared" si="0"/>
        <v>0.98011628257856331</v>
      </c>
      <c r="P5" s="22">
        <v>88405154027</v>
      </c>
      <c r="Q5" s="23">
        <v>88405154027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2036529037</v>
      </c>
      <c r="K6" s="22">
        <v>0</v>
      </c>
      <c r="L6" s="22">
        <v>2031386773</v>
      </c>
      <c r="M6" s="22">
        <f t="shared" si="1"/>
        <v>5142264</v>
      </c>
      <c r="N6" s="22">
        <v>2031386773</v>
      </c>
      <c r="O6" s="40">
        <f t="shared" si="0"/>
        <v>0.99747498616195773</v>
      </c>
      <c r="P6" s="22">
        <v>2031386773</v>
      </c>
      <c r="Q6" s="23">
        <v>2031386773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1131680755</v>
      </c>
      <c r="K7" s="22">
        <v>0</v>
      </c>
      <c r="L7" s="22">
        <v>1129158398</v>
      </c>
      <c r="M7" s="22">
        <f t="shared" si="1"/>
        <v>2522357</v>
      </c>
      <c r="N7" s="22">
        <v>1129158398</v>
      </c>
      <c r="O7" s="40">
        <f t="shared" si="0"/>
        <v>0.99777114085500196</v>
      </c>
      <c r="P7" s="22">
        <v>1129158398</v>
      </c>
      <c r="Q7" s="23">
        <v>1129158398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215160688</v>
      </c>
      <c r="K8" s="22">
        <v>0</v>
      </c>
      <c r="L8" s="22">
        <v>211107676</v>
      </c>
      <c r="M8" s="22">
        <f t="shared" si="1"/>
        <v>4053012</v>
      </c>
      <c r="N8" s="22">
        <v>211107676</v>
      </c>
      <c r="O8" s="40">
        <f t="shared" si="0"/>
        <v>0.98116286001093289</v>
      </c>
      <c r="P8" s="22">
        <v>211107676</v>
      </c>
      <c r="Q8" s="23">
        <v>211107676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334454293</v>
      </c>
      <c r="K9" s="22">
        <v>0</v>
      </c>
      <c r="L9" s="22">
        <v>328247349</v>
      </c>
      <c r="M9" s="22">
        <f t="shared" si="1"/>
        <v>6206944</v>
      </c>
      <c r="N9" s="22">
        <v>328247349</v>
      </c>
      <c r="O9" s="40">
        <f t="shared" si="0"/>
        <v>0.98144157772852991</v>
      </c>
      <c r="P9" s="22">
        <v>328247349</v>
      </c>
      <c r="Q9" s="23">
        <v>328247349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4315878037</v>
      </c>
      <c r="K10" s="22">
        <v>0</v>
      </c>
      <c r="L10" s="22">
        <v>4315877553</v>
      </c>
      <c r="M10" s="22">
        <f t="shared" si="1"/>
        <v>484</v>
      </c>
      <c r="N10" s="22">
        <v>4315877553</v>
      </c>
      <c r="O10" s="40">
        <f t="shared" si="0"/>
        <v>0.99999988785595983</v>
      </c>
      <c r="P10" s="22">
        <v>4315877553</v>
      </c>
      <c r="Q10" s="23">
        <v>4315877553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3070075342</v>
      </c>
      <c r="K11" s="22">
        <v>0</v>
      </c>
      <c r="L11" s="22">
        <v>3051505938</v>
      </c>
      <c r="M11" s="22">
        <f t="shared" si="1"/>
        <v>18569404</v>
      </c>
      <c r="N11" s="22">
        <v>3051505938</v>
      </c>
      <c r="O11" s="40">
        <f t="shared" si="0"/>
        <v>0.99395148264084521</v>
      </c>
      <c r="P11" s="22">
        <v>3051505938</v>
      </c>
      <c r="Q11" s="23">
        <v>3051505938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541321795</v>
      </c>
      <c r="K12" s="22">
        <v>0</v>
      </c>
      <c r="L12" s="22">
        <v>540763161</v>
      </c>
      <c r="M12" s="22">
        <f t="shared" si="1"/>
        <v>558634</v>
      </c>
      <c r="N12" s="22">
        <v>540763161</v>
      </c>
      <c r="O12" s="40">
        <f t="shared" si="0"/>
        <v>0.99896801864406737</v>
      </c>
      <c r="P12" s="22">
        <v>540763161</v>
      </c>
      <c r="Q12" s="23">
        <v>540763161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10290093534</v>
      </c>
      <c r="K13" s="22">
        <v>0</v>
      </c>
      <c r="L13" s="22">
        <v>10070496166</v>
      </c>
      <c r="M13" s="22">
        <f t="shared" si="1"/>
        <v>219597368</v>
      </c>
      <c r="N13" s="22">
        <v>10070496166</v>
      </c>
      <c r="O13" s="40">
        <f t="shared" si="0"/>
        <v>0.97865934189281978</v>
      </c>
      <c r="P13" s="22">
        <v>10070496166</v>
      </c>
      <c r="Q13" s="23">
        <v>10070496166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5074975958</v>
      </c>
      <c r="K14" s="22">
        <v>0</v>
      </c>
      <c r="L14" s="22">
        <v>5074911477</v>
      </c>
      <c r="M14" s="22">
        <f t="shared" si="1"/>
        <v>64481</v>
      </c>
      <c r="N14" s="22">
        <v>5074911477</v>
      </c>
      <c r="O14" s="40">
        <f t="shared" si="0"/>
        <v>0.99998729432404532</v>
      </c>
      <c r="P14" s="22">
        <v>5074911477</v>
      </c>
      <c r="Q14" s="72">
        <v>5074911477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40432325</v>
      </c>
      <c r="K15" s="22">
        <v>0</v>
      </c>
      <c r="L15" s="22">
        <v>40222434</v>
      </c>
      <c r="M15" s="22">
        <f t="shared" si="1"/>
        <v>209891</v>
      </c>
      <c r="N15" s="22">
        <v>40222434</v>
      </c>
      <c r="O15" s="40">
        <f t="shared" si="0"/>
        <v>0.99480883179485724</v>
      </c>
      <c r="P15" s="22">
        <v>40222434</v>
      </c>
      <c r="Q15" s="72">
        <v>40222434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29998944</v>
      </c>
      <c r="K16" s="44">
        <v>0</v>
      </c>
      <c r="L16" s="22">
        <v>29547623</v>
      </c>
      <c r="M16" s="22">
        <f t="shared" si="1"/>
        <v>451321</v>
      </c>
      <c r="N16" s="22">
        <v>29547623</v>
      </c>
      <c r="O16" s="40">
        <f t="shared" si="0"/>
        <v>0.98495543709805256</v>
      </c>
      <c r="P16" s="22">
        <v>29547623</v>
      </c>
      <c r="Q16" s="72">
        <v>29547623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8692845204</v>
      </c>
      <c r="K17" s="22">
        <v>0</v>
      </c>
      <c r="L17" s="22">
        <v>8602251702</v>
      </c>
      <c r="M17" s="22">
        <f t="shared" si="1"/>
        <v>90593502</v>
      </c>
      <c r="N17" s="22">
        <v>8602251702</v>
      </c>
      <c r="O17" s="40">
        <f t="shared" si="0"/>
        <v>0.98957838315603353</v>
      </c>
      <c r="P17" s="44">
        <v>8602251702</v>
      </c>
      <c r="Q17" s="72">
        <v>8602251702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39">
        <f>SUM(J19:J25)+216792641</f>
        <v>49408242014</v>
      </c>
      <c r="K18" s="28">
        <f>SUM(K19:K33)</f>
        <v>0</v>
      </c>
      <c r="L18" s="39">
        <f>SUM(L19:L25)</f>
        <v>48528104790</v>
      </c>
      <c r="M18" s="28">
        <f>SUM(M19:M25)+216792641</f>
        <v>880137224</v>
      </c>
      <c r="N18" s="28">
        <f>SUM(N19:N25)</f>
        <v>48528104790</v>
      </c>
      <c r="O18" s="41">
        <f t="shared" si="0"/>
        <v>0.98218642906277442</v>
      </c>
      <c r="P18" s="28">
        <f>SUM(P19:P25)</f>
        <v>48528104790</v>
      </c>
      <c r="Q18" s="36">
        <f>SUM(Q19:Q25)</f>
        <v>44362359586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13928985615</v>
      </c>
      <c r="K19" s="44">
        <v>0</v>
      </c>
      <c r="L19" s="22">
        <v>13777836200</v>
      </c>
      <c r="M19" s="22">
        <f t="shared" ref="M19:M25" si="2">+J19-L19-K19</f>
        <v>151149415</v>
      </c>
      <c r="N19" s="22">
        <v>13777836200</v>
      </c>
      <c r="O19" s="40">
        <f t="shared" si="0"/>
        <v>0.98914856981134158</v>
      </c>
      <c r="P19" s="22">
        <v>13777836200</v>
      </c>
      <c r="Q19" s="72">
        <v>13777836200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9833645105</v>
      </c>
      <c r="K20" s="22">
        <v>0</v>
      </c>
      <c r="L20" s="22">
        <v>9711523200</v>
      </c>
      <c r="M20" s="22">
        <f t="shared" si="2"/>
        <v>122121905</v>
      </c>
      <c r="N20" s="22">
        <v>9711523200</v>
      </c>
      <c r="O20" s="40">
        <f t="shared" si="0"/>
        <v>0.98758121696522216</v>
      </c>
      <c r="P20" s="22">
        <v>9711523200</v>
      </c>
      <c r="Q20" s="72">
        <v>9711523200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143</v>
      </c>
      <c r="H21" s="20" t="s">
        <v>6</v>
      </c>
      <c r="I21" s="21">
        <v>10</v>
      </c>
      <c r="J21" s="22">
        <v>11662506398</v>
      </c>
      <c r="K21" s="22">
        <v>0</v>
      </c>
      <c r="L21" s="22">
        <v>11549266990</v>
      </c>
      <c r="M21" s="22">
        <f t="shared" si="2"/>
        <v>113239408</v>
      </c>
      <c r="N21" s="22">
        <v>11549266990</v>
      </c>
      <c r="O21" s="40">
        <f t="shared" si="0"/>
        <v>0.99029030260429962</v>
      </c>
      <c r="P21" s="22">
        <v>11549266990</v>
      </c>
      <c r="Q21" s="72">
        <v>7383521786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5060653357</v>
      </c>
      <c r="K22" s="22">
        <v>0</v>
      </c>
      <c r="L22" s="22">
        <v>4999264000</v>
      </c>
      <c r="M22" s="22">
        <f t="shared" si="2"/>
        <v>61389357</v>
      </c>
      <c r="N22" s="22">
        <v>4999264000</v>
      </c>
      <c r="O22" s="40">
        <f t="shared" si="0"/>
        <v>0.98786928234966243</v>
      </c>
      <c r="P22" s="22">
        <v>4999264000</v>
      </c>
      <c r="Q22" s="72">
        <v>4999264000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2294687127</v>
      </c>
      <c r="K23" s="22">
        <v>0</v>
      </c>
      <c r="L23" s="22">
        <v>2239906800</v>
      </c>
      <c r="M23" s="22">
        <f t="shared" si="2"/>
        <v>54780327</v>
      </c>
      <c r="N23" s="22">
        <v>2239906800</v>
      </c>
      <c r="O23" s="40">
        <f t="shared" si="0"/>
        <v>0.97612732195363905</v>
      </c>
      <c r="P23" s="22">
        <v>2239906800</v>
      </c>
      <c r="Q23" s="72">
        <v>2239906800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3792069831</v>
      </c>
      <c r="K24" s="22">
        <v>0</v>
      </c>
      <c r="L24" s="22">
        <v>3749931800</v>
      </c>
      <c r="M24" s="22">
        <f t="shared" si="2"/>
        <v>42138031</v>
      </c>
      <c r="N24" s="22">
        <v>3749931800</v>
      </c>
      <c r="O24" s="40">
        <f t="shared" si="0"/>
        <v>0.98888785468676677</v>
      </c>
      <c r="P24" s="22">
        <v>3749931800</v>
      </c>
      <c r="Q24" s="72">
        <v>3749931800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2618901940</v>
      </c>
      <c r="K25" s="22">
        <v>0</v>
      </c>
      <c r="L25" s="22">
        <v>2500375800</v>
      </c>
      <c r="M25" s="22">
        <f t="shared" si="2"/>
        <v>118526140</v>
      </c>
      <c r="N25" s="22">
        <v>2500375800</v>
      </c>
      <c r="O25" s="40">
        <f t="shared" si="0"/>
        <v>0.95474204734828672</v>
      </c>
      <c r="P25" s="22">
        <v>2500375800</v>
      </c>
      <c r="Q25" s="72">
        <v>2500375800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39">
        <f>SUM(J27:J33)</f>
        <v>10553938660</v>
      </c>
      <c r="K26" s="39">
        <v>0</v>
      </c>
      <c r="L26" s="39">
        <f>SUM(L27:L33)</f>
        <v>10512443502</v>
      </c>
      <c r="M26" s="28">
        <f>SUM(M27:M33)</f>
        <v>41495158</v>
      </c>
      <c r="N26" s="28">
        <f>SUM(N27:N33)</f>
        <v>10512443502</v>
      </c>
      <c r="O26" s="41">
        <f t="shared" si="0"/>
        <v>0.99606827750882532</v>
      </c>
      <c r="P26" s="39">
        <f>SUM(P27:P33)</f>
        <v>10512443502</v>
      </c>
      <c r="Q26" s="36">
        <f>SUM(Q27:Q33)</f>
        <v>10512443502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8198388797</v>
      </c>
      <c r="K27" s="22">
        <v>0</v>
      </c>
      <c r="L27" s="22">
        <v>8198327202</v>
      </c>
      <c r="M27" s="22">
        <f t="shared" ref="M27:M33" si="3">+J27-L27-K27</f>
        <v>61595</v>
      </c>
      <c r="N27" s="22">
        <v>8198327202</v>
      </c>
      <c r="O27" s="40">
        <f t="shared" si="0"/>
        <v>0.99999248693840637</v>
      </c>
      <c r="P27" s="22">
        <v>8198327202</v>
      </c>
      <c r="Q27" s="72">
        <v>8198327202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289968424</v>
      </c>
      <c r="K28" s="22">
        <v>0</v>
      </c>
      <c r="L28" s="22">
        <v>274421512</v>
      </c>
      <c r="M28" s="22">
        <f t="shared" si="3"/>
        <v>15546912</v>
      </c>
      <c r="N28" s="22">
        <v>274421512</v>
      </c>
      <c r="O28" s="40">
        <f t="shared" si="0"/>
        <v>0.94638412077585388</v>
      </c>
      <c r="P28" s="22">
        <v>274421512</v>
      </c>
      <c r="Q28" s="72">
        <v>274421512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591825856</v>
      </c>
      <c r="K29" s="22">
        <v>0</v>
      </c>
      <c r="L29" s="22">
        <v>577986872</v>
      </c>
      <c r="M29" s="22">
        <f t="shared" si="3"/>
        <v>13838984</v>
      </c>
      <c r="N29" s="22">
        <v>577986872</v>
      </c>
      <c r="O29" s="40">
        <f t="shared" si="0"/>
        <v>0.97661645928494212</v>
      </c>
      <c r="P29" s="22">
        <v>577986872</v>
      </c>
      <c r="Q29" s="72">
        <v>577986872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305155362</v>
      </c>
      <c r="K30" s="22">
        <v>0</v>
      </c>
      <c r="L30" s="22">
        <v>298480058</v>
      </c>
      <c r="M30" s="22">
        <f t="shared" si="3"/>
        <v>6675304</v>
      </c>
      <c r="N30" s="22">
        <v>298480058</v>
      </c>
      <c r="O30" s="40">
        <f t="shared" si="0"/>
        <v>0.978124900194282</v>
      </c>
      <c r="P30" s="22">
        <v>298480058</v>
      </c>
      <c r="Q30" s="72">
        <v>298480058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938455444</v>
      </c>
      <c r="K31" s="22">
        <v>0</v>
      </c>
      <c r="L31" s="22">
        <v>938380550</v>
      </c>
      <c r="M31" s="22">
        <f t="shared" si="3"/>
        <v>74894</v>
      </c>
      <c r="N31" s="22">
        <v>938380550</v>
      </c>
      <c r="O31" s="40">
        <f t="shared" si="0"/>
        <v>0.99992019439976731</v>
      </c>
      <c r="P31" s="22">
        <v>938380550</v>
      </c>
      <c r="Q31" s="72">
        <v>938380550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65015597</v>
      </c>
      <c r="K32" s="22">
        <v>0</v>
      </c>
      <c r="L32" s="22">
        <v>65015597</v>
      </c>
      <c r="M32" s="22">
        <f t="shared" si="3"/>
        <v>0</v>
      </c>
      <c r="N32" s="22">
        <v>65015597</v>
      </c>
      <c r="O32" s="40">
        <f t="shared" si="0"/>
        <v>1</v>
      </c>
      <c r="P32" s="22">
        <v>65015597</v>
      </c>
      <c r="Q32" s="72">
        <v>65015597</v>
      </c>
    </row>
    <row r="33" spans="1:22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159831711</v>
      </c>
      <c r="M33" s="22">
        <f t="shared" si="3"/>
        <v>5297469</v>
      </c>
      <c r="N33" s="22">
        <v>159831711</v>
      </c>
      <c r="O33" s="40">
        <f t="shared" si="0"/>
        <v>0.96791924358856507</v>
      </c>
      <c r="P33" s="22">
        <v>159831711</v>
      </c>
      <c r="Q33" s="72">
        <v>159831711</v>
      </c>
    </row>
    <row r="34" spans="1:22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186479700000</v>
      </c>
      <c r="K34" s="6">
        <f>K3</f>
        <v>0</v>
      </c>
      <c r="L34" s="6">
        <f>L3</f>
        <v>182871178569</v>
      </c>
      <c r="M34" s="6">
        <f>M3</f>
        <v>3608521431</v>
      </c>
      <c r="N34" s="6">
        <f>N3</f>
        <v>182871178569</v>
      </c>
      <c r="O34" s="42">
        <f t="shared" si="0"/>
        <v>0.98064925334500219</v>
      </c>
      <c r="P34" s="6">
        <f>P3</f>
        <v>182871178569</v>
      </c>
      <c r="Q34" s="15">
        <f>Q3</f>
        <v>178705433365</v>
      </c>
    </row>
    <row r="35" spans="1:22" ht="15" customHeight="1" thickBot="1" x14ac:dyDescent="0.3">
      <c r="A35" s="109" t="s">
        <v>27</v>
      </c>
      <c r="B35" s="110"/>
      <c r="C35" s="110"/>
      <c r="D35" s="110"/>
      <c r="E35" s="110"/>
      <c r="F35" s="110"/>
      <c r="G35" s="110"/>
      <c r="H35" s="110"/>
      <c r="I35" s="111"/>
      <c r="J35" s="7">
        <f>J34</f>
        <v>186479700000</v>
      </c>
      <c r="K35" s="7">
        <f>K34</f>
        <v>0</v>
      </c>
      <c r="L35" s="7">
        <f>L34</f>
        <v>182871178569</v>
      </c>
      <c r="M35" s="7">
        <f>SUM(M34:M34)</f>
        <v>3608521431</v>
      </c>
      <c r="N35" s="7">
        <f>N34</f>
        <v>182871178569</v>
      </c>
      <c r="O35" s="42">
        <f>O34</f>
        <v>0.98064925334500219</v>
      </c>
      <c r="P35" s="7">
        <f>P34</f>
        <v>182871178569</v>
      </c>
      <c r="Q35" s="16">
        <f>Q34</f>
        <v>178705433365</v>
      </c>
    </row>
    <row r="36" spans="1:22" ht="15.75" customHeight="1" thickBot="1" x14ac:dyDescent="0.3">
      <c r="A36" s="106" t="s">
        <v>138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8"/>
    </row>
    <row r="37" spans="1:22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J38+J39+J40+J41+J42+J43+J44+J45</f>
        <v>2077976186</v>
      </c>
      <c r="K37" s="39">
        <f>K38+K39+K43+K44</f>
        <v>0</v>
      </c>
      <c r="L37" s="39">
        <f>L38+L39+L40+L41+L42+L43+L44+L45</f>
        <v>1813662858.5</v>
      </c>
      <c r="M37" s="28">
        <f>M38+M39+M40+M41+M42+M43+M44+M45</f>
        <v>264313327.5</v>
      </c>
      <c r="N37" s="28">
        <f>N38+N39+N40+N41+N42+N43+N44+N45</f>
        <v>1813662858.5</v>
      </c>
      <c r="O37" s="41">
        <f t="shared" ref="O37:O42" si="4">IF(N37&gt;1,N37/(J37-K37),0)</f>
        <v>0.87280252330090946</v>
      </c>
      <c r="P37" s="28">
        <f>P38+P39+P40+P41+P42+P43+P44+P45</f>
        <v>340663014.5</v>
      </c>
      <c r="Q37" s="36">
        <f>Q38+Q39+Q40+Q41+Q42+Q43+Q44+Q45</f>
        <v>340663014.5</v>
      </c>
    </row>
    <row r="38" spans="1:22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146</v>
      </c>
      <c r="H38" s="20" t="s">
        <v>6</v>
      </c>
      <c r="I38" s="21" t="s">
        <v>7</v>
      </c>
      <c r="J38" s="44">
        <v>685244917</v>
      </c>
      <c r="K38" s="22">
        <f>K43</f>
        <v>0</v>
      </c>
      <c r="L38" s="44">
        <v>667767646.5</v>
      </c>
      <c r="M38" s="22">
        <f>J38-K38-L38</f>
        <v>17477270.5</v>
      </c>
      <c r="N38" s="22">
        <v>667767646.5</v>
      </c>
      <c r="O38" s="40">
        <f t="shared" si="4"/>
        <v>0.97449485568384009</v>
      </c>
      <c r="P38" s="22">
        <v>275841809.5</v>
      </c>
      <c r="Q38" s="23">
        <v>275841809.5</v>
      </c>
    </row>
    <row r="39" spans="1:22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147</v>
      </c>
      <c r="H39" s="20" t="s">
        <v>6</v>
      </c>
      <c r="I39" s="21" t="s">
        <v>7</v>
      </c>
      <c r="J39" s="63">
        <v>50995234</v>
      </c>
      <c r="K39" s="28">
        <f>K44</f>
        <v>0</v>
      </c>
      <c r="L39" s="63">
        <v>44885573</v>
      </c>
      <c r="M39" s="44">
        <f>J39-K39-L39</f>
        <v>6109661</v>
      </c>
      <c r="N39" s="44">
        <v>44885573</v>
      </c>
      <c r="O39" s="40">
        <f t="shared" si="4"/>
        <v>0.88019152927114719</v>
      </c>
      <c r="P39" s="22">
        <v>41234373</v>
      </c>
      <c r="Q39" s="72">
        <v>41234373</v>
      </c>
    </row>
    <row r="40" spans="1:22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87" t="s">
        <v>45</v>
      </c>
      <c r="G40" s="37" t="s">
        <v>148</v>
      </c>
      <c r="H40" s="20" t="s">
        <v>6</v>
      </c>
      <c r="I40" s="21" t="s">
        <v>7</v>
      </c>
      <c r="J40" s="63">
        <v>6732435</v>
      </c>
      <c r="K40" s="28">
        <f>K47</f>
        <v>0</v>
      </c>
      <c r="L40" s="63">
        <v>6732435</v>
      </c>
      <c r="M40" s="44">
        <f>J40-K40-L40</f>
        <v>0</v>
      </c>
      <c r="N40" s="44">
        <v>6732435</v>
      </c>
      <c r="O40" s="40">
        <f t="shared" si="4"/>
        <v>1</v>
      </c>
      <c r="P40" s="22">
        <v>1025542</v>
      </c>
      <c r="Q40" s="72">
        <v>1025542</v>
      </c>
    </row>
    <row r="41" spans="1:22" s="19" customFormat="1" ht="15" customHeight="1" x14ac:dyDescent="0.25">
      <c r="A41" s="38" t="s">
        <v>4</v>
      </c>
      <c r="B41" s="20" t="s">
        <v>55</v>
      </c>
      <c r="C41" s="20" t="s">
        <v>39</v>
      </c>
      <c r="D41" s="20" t="s">
        <v>39</v>
      </c>
      <c r="E41" s="20" t="s">
        <v>45</v>
      </c>
      <c r="F41" s="87" t="s">
        <v>47</v>
      </c>
      <c r="G41" s="93" t="s">
        <v>163</v>
      </c>
      <c r="H41" s="87" t="s">
        <v>6</v>
      </c>
      <c r="I41" s="94" t="s">
        <v>7</v>
      </c>
      <c r="J41" s="63">
        <v>6006293</v>
      </c>
      <c r="K41" s="95"/>
      <c r="L41" s="63">
        <v>5950000</v>
      </c>
      <c r="M41" s="44">
        <f>J41-K41-L41</f>
        <v>56293</v>
      </c>
      <c r="N41" s="44">
        <v>5950000</v>
      </c>
      <c r="O41" s="40">
        <f t="shared" si="4"/>
        <v>0.99062766335242058</v>
      </c>
      <c r="P41" s="97">
        <v>0</v>
      </c>
      <c r="Q41" s="98">
        <v>0</v>
      </c>
      <c r="R41" s="99"/>
      <c r="S41" s="99"/>
      <c r="T41" s="99"/>
      <c r="U41" s="99"/>
      <c r="V41" s="99"/>
    </row>
    <row r="42" spans="1:22" s="19" customFormat="1" ht="15" customHeight="1" x14ac:dyDescent="0.25">
      <c r="A42" s="38" t="s">
        <v>4</v>
      </c>
      <c r="B42" s="20" t="s">
        <v>55</v>
      </c>
      <c r="C42" s="20" t="s">
        <v>39</v>
      </c>
      <c r="D42" s="20" t="s">
        <v>39</v>
      </c>
      <c r="E42" s="20" t="s">
        <v>45</v>
      </c>
      <c r="F42" s="87" t="s">
        <v>48</v>
      </c>
      <c r="G42" s="93" t="s">
        <v>164</v>
      </c>
      <c r="H42" s="87" t="s">
        <v>6</v>
      </c>
      <c r="I42" s="94" t="s">
        <v>7</v>
      </c>
      <c r="J42" s="63">
        <v>2170700</v>
      </c>
      <c r="K42" s="95"/>
      <c r="L42" s="63">
        <v>0</v>
      </c>
      <c r="M42" s="44">
        <f>J42-K42-L42</f>
        <v>2170700</v>
      </c>
      <c r="N42" s="96">
        <v>0</v>
      </c>
      <c r="O42" s="40">
        <f t="shared" si="4"/>
        <v>0</v>
      </c>
      <c r="P42" s="97">
        <v>0</v>
      </c>
      <c r="Q42" s="98">
        <v>0</v>
      </c>
      <c r="R42" s="99"/>
      <c r="S42" s="99"/>
      <c r="T42" s="99"/>
      <c r="U42" s="99"/>
      <c r="V42" s="99"/>
    </row>
    <row r="43" spans="1:22" s="19" customFormat="1" ht="15" customHeight="1" x14ac:dyDescent="0.25">
      <c r="A43" s="38" t="s">
        <v>4</v>
      </c>
      <c r="B43" s="20" t="s">
        <v>55</v>
      </c>
      <c r="C43" s="20" t="s">
        <v>39</v>
      </c>
      <c r="D43" s="20" t="s">
        <v>39</v>
      </c>
      <c r="E43" s="20" t="s">
        <v>45</v>
      </c>
      <c r="F43" s="20" t="s">
        <v>49</v>
      </c>
      <c r="G43" s="37" t="s">
        <v>149</v>
      </c>
      <c r="H43" s="20" t="s">
        <v>6</v>
      </c>
      <c r="I43" s="21" t="s">
        <v>7</v>
      </c>
      <c r="J43" s="63">
        <v>6009307</v>
      </c>
      <c r="K43" s="63">
        <v>0</v>
      </c>
      <c r="L43" s="63">
        <v>6000000</v>
      </c>
      <c r="M43" s="22">
        <f>+J43-L43-K43</f>
        <v>9307</v>
      </c>
      <c r="N43" s="22">
        <v>6000000</v>
      </c>
      <c r="O43" s="40">
        <f t="shared" ref="O43:O76" si="5">IF(N43&gt;1,N43/(J43-K43),0)</f>
        <v>0.9984512357248515</v>
      </c>
      <c r="P43" s="22">
        <v>6000000</v>
      </c>
      <c r="Q43" s="23">
        <v>6000000</v>
      </c>
    </row>
    <row r="44" spans="1:22" s="19" customFormat="1" ht="15" customHeight="1" x14ac:dyDescent="0.25">
      <c r="A44" s="38" t="s">
        <v>4</v>
      </c>
      <c r="B44" s="20" t="s">
        <v>55</v>
      </c>
      <c r="C44" s="20" t="s">
        <v>39</v>
      </c>
      <c r="D44" s="20" t="s">
        <v>39</v>
      </c>
      <c r="E44" s="20" t="s">
        <v>45</v>
      </c>
      <c r="F44" s="87" t="s">
        <v>50</v>
      </c>
      <c r="G44" s="37" t="s">
        <v>190</v>
      </c>
      <c r="H44" s="20" t="s">
        <v>6</v>
      </c>
      <c r="I44" s="21" t="s">
        <v>7</v>
      </c>
      <c r="J44" s="63">
        <v>21517300</v>
      </c>
      <c r="K44" s="63">
        <v>0</v>
      </c>
      <c r="L44" s="63">
        <v>16561300</v>
      </c>
      <c r="M44" s="22">
        <f>+J44-L44-K44</f>
        <v>4956000</v>
      </c>
      <c r="N44" s="22">
        <v>16561300</v>
      </c>
      <c r="O44" s="40">
        <f t="shared" si="5"/>
        <v>0.76967370441458738</v>
      </c>
      <c r="P44" s="22">
        <v>16561290</v>
      </c>
      <c r="Q44" s="23">
        <v>16561290</v>
      </c>
    </row>
    <row r="45" spans="1:22" s="19" customFormat="1" ht="15" customHeight="1" x14ac:dyDescent="0.25">
      <c r="A45" s="38" t="s">
        <v>4</v>
      </c>
      <c r="B45" s="20" t="s">
        <v>55</v>
      </c>
      <c r="C45" s="20" t="s">
        <v>39</v>
      </c>
      <c r="D45" s="20" t="s">
        <v>39</v>
      </c>
      <c r="E45" s="87" t="s">
        <v>48</v>
      </c>
      <c r="F45" s="87" t="s">
        <v>42</v>
      </c>
      <c r="G45" s="37" t="s">
        <v>193</v>
      </c>
      <c r="H45" s="20" t="s">
        <v>6</v>
      </c>
      <c r="I45" s="21" t="s">
        <v>7</v>
      </c>
      <c r="J45" s="63">
        <v>1299300000</v>
      </c>
      <c r="K45" s="63">
        <v>0</v>
      </c>
      <c r="L45" s="63">
        <v>1065765904</v>
      </c>
      <c r="M45" s="22">
        <f>+J45-L45-K45</f>
        <v>233534096</v>
      </c>
      <c r="N45" s="22">
        <v>1065765904</v>
      </c>
      <c r="O45" s="40">
        <f t="shared" si="5"/>
        <v>0.82026160547987381</v>
      </c>
      <c r="P45" s="22">
        <v>0</v>
      </c>
      <c r="Q45" s="23">
        <v>0</v>
      </c>
    </row>
    <row r="46" spans="1:22" s="66" customFormat="1" ht="15" customHeight="1" x14ac:dyDescent="0.25">
      <c r="A46" s="24" t="s">
        <v>4</v>
      </c>
      <c r="B46" s="25" t="s">
        <v>55</v>
      </c>
      <c r="C46" s="25" t="s">
        <v>55</v>
      </c>
      <c r="D46" s="25"/>
      <c r="E46" s="25"/>
      <c r="F46" s="69"/>
      <c r="G46" s="26" t="s">
        <v>89</v>
      </c>
      <c r="H46" s="25" t="s">
        <v>6</v>
      </c>
      <c r="I46" s="27">
        <v>10</v>
      </c>
      <c r="J46" s="86">
        <f>J49+J50+J51+J52+J53+J54+J55+J56+J57+J59+J60+J61+J63+J64+J65+J66+J67+J68+J69+J70+J71+J72+J73+J75+J76+J78+J79+J80+J83+J84+J85+J86+J87+J88+J89+J90+J91+J92+J93+J94+J95+J97+J98</f>
        <v>21432158836.999996</v>
      </c>
      <c r="K46" s="86">
        <f>K49+K50+K51+K53+K54+K55+K56+K57+K59+K60+K61+K63+K64+K65+K66+K67+K68+K69+K70+K71+K72+K73+K75+K76+K78+K79+K80+K83+K84+K85+K86+K87+K88+K89+K90+K91+K92+K93+K94+K95+K97+K98</f>
        <v>0</v>
      </c>
      <c r="L46" s="68">
        <f>L49+L50+L51+L52+L53+L54+L55+L56+L57+L59+L60+L61+L63+L64+L65+L66+L67+L68+L69+L70+L71+L72+L73+L75+L76+L78+L79+L80+L83+L84+L85+L86+L87+L88+L89+L90+L91+L92+L93+L94+L95+L97+L98</f>
        <v>20894763715.489998</v>
      </c>
      <c r="M46" s="39">
        <f>M49+M50+M51+M52+M53+M54+M55+M56+M57+M59+M60+M61+M63+M64+M65+M66+M67+M68+M69+M70+M71+M72+M73+M75+M76+M78+M79+M80+M83+M84+M85+M86+M87+M88+M89+M90+M91+M92+M93+M94+M95+M97+M98</f>
        <v>537395121.51000059</v>
      </c>
      <c r="N46" s="39">
        <f>N49+N50+N51+N52+N53+N54+N55+N56+N57+N59+N60+N61+N63+N64+N65+N66+N67+N68+N69+N70+N71+N72+N73+N75+N76+N78+N79+N80+N83+N84+N85+N86+N87+N88+N89+N90+N91+N92+N93+N94+N95+N97+N98</f>
        <v>20889274395.489998</v>
      </c>
      <c r="O46" s="83">
        <f t="shared" si="5"/>
        <v>0.97466963334683887</v>
      </c>
      <c r="P46" s="39">
        <f>P49+P50+P51+P52+P53+P54+P55+P56+P57+P59+P60+P61+P63+P64+P65+P66+P67+P68+P69+P70+P71+P72+P73+P75+P76+P78+P79+P80+P83+P84+P85+P86+P87+P88+P89+P90+P91+P92+P93+P94+P95+P97+P98</f>
        <v>18514650287.940002</v>
      </c>
      <c r="Q46" s="51">
        <f>Q49+Q50+Q51+Q52+Q53+Q54+Q55+Q56+Q57+Q59+Q60+Q61+Q63+Q64+Q65+Q66+Q67+Q68+Q69+Q70+Q71+Q72+Q73+Q75+Q76+Q78+Q79+Q80+Q83+Q84+Q85+Q86+Q87+Q88+Q89+Q90+Q91+Q92+Q93+Q94+Q95+Q97+Q98</f>
        <v>17807929264.940002</v>
      </c>
    </row>
    <row r="47" spans="1:22" s="66" customFormat="1" ht="15" customHeight="1" x14ac:dyDescent="0.25">
      <c r="A47" s="24" t="s">
        <v>4</v>
      </c>
      <c r="B47" s="25" t="s">
        <v>55</v>
      </c>
      <c r="C47" s="25" t="s">
        <v>55</v>
      </c>
      <c r="D47" s="25"/>
      <c r="E47" s="25"/>
      <c r="F47" s="69"/>
      <c r="G47" s="26" t="s">
        <v>89</v>
      </c>
      <c r="H47" s="25" t="s">
        <v>9</v>
      </c>
      <c r="I47" s="27">
        <v>20</v>
      </c>
      <c r="J47" s="68">
        <f>J81+J77+J96+J99+J58+J62+J74+200000000</f>
        <v>672500000</v>
      </c>
      <c r="K47" s="68"/>
      <c r="L47" s="68">
        <f>L81+L77+L96+L99+L58+L62+L74</f>
        <v>472279352.75999999</v>
      </c>
      <c r="M47" s="39">
        <f>M81+M77+M96+M99+M58+200000000</f>
        <v>200220647.24000001</v>
      </c>
      <c r="N47" s="68">
        <f>N81+N77+N96+N99+N58+N62+N74</f>
        <v>472279352.75999999</v>
      </c>
      <c r="O47" s="83">
        <f t="shared" si="5"/>
        <v>0.70227413049814125</v>
      </c>
      <c r="P47" s="68">
        <f>P81+P77+P96+P99+P58+P62+P74</f>
        <v>423505997.54000002</v>
      </c>
      <c r="Q47" s="90">
        <f>Q81+Q77+Q96+Q99+Q58+Q62+Q74</f>
        <v>404615248.94999999</v>
      </c>
    </row>
    <row r="48" spans="1:22" s="66" customFormat="1" ht="15" customHeight="1" x14ac:dyDescent="0.25">
      <c r="A48" s="24" t="s">
        <v>4</v>
      </c>
      <c r="B48" s="25" t="s">
        <v>55</v>
      </c>
      <c r="C48" s="25" t="s">
        <v>55</v>
      </c>
      <c r="D48" s="25"/>
      <c r="E48" s="25"/>
      <c r="F48" s="69"/>
      <c r="G48" s="26" t="s">
        <v>89</v>
      </c>
      <c r="H48" s="25" t="s">
        <v>9</v>
      </c>
      <c r="I48" s="27">
        <v>21</v>
      </c>
      <c r="J48" s="68">
        <f>J82</f>
        <v>132100000</v>
      </c>
      <c r="K48" s="68">
        <f>K82</f>
        <v>0</v>
      </c>
      <c r="L48" s="68">
        <f>L82</f>
        <v>132100000</v>
      </c>
      <c r="M48" s="39">
        <f>M82</f>
        <v>0</v>
      </c>
      <c r="N48" s="39">
        <f>N82</f>
        <v>132100000</v>
      </c>
      <c r="O48" s="83">
        <f t="shared" si="5"/>
        <v>1</v>
      </c>
      <c r="P48" s="39">
        <f>P82</f>
        <v>132100000</v>
      </c>
      <c r="Q48" s="51">
        <f>Q82</f>
        <v>132100000</v>
      </c>
    </row>
    <row r="49" spans="1:17" s="19" customFormat="1" ht="16.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40</v>
      </c>
      <c r="F49" s="20" t="s">
        <v>47</v>
      </c>
      <c r="G49" s="37" t="s">
        <v>150</v>
      </c>
      <c r="H49" s="20" t="s">
        <v>6</v>
      </c>
      <c r="I49" s="21" t="s">
        <v>7</v>
      </c>
      <c r="J49" s="63">
        <v>800000</v>
      </c>
      <c r="K49" s="44">
        <v>0</v>
      </c>
      <c r="L49" s="63">
        <v>0</v>
      </c>
      <c r="M49" s="22">
        <f t="shared" ref="M49:M82" si="6">+J49-L49-K49</f>
        <v>800000</v>
      </c>
      <c r="N49" s="22">
        <v>0</v>
      </c>
      <c r="O49" s="40">
        <f t="shared" si="5"/>
        <v>0</v>
      </c>
      <c r="P49" s="22">
        <v>0</v>
      </c>
      <c r="Q49" s="23">
        <v>0</v>
      </c>
    </row>
    <row r="50" spans="1:17" s="19" customFormat="1" ht="16.5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40</v>
      </c>
      <c r="F50" s="20" t="s">
        <v>48</v>
      </c>
      <c r="G50" s="37" t="s">
        <v>187</v>
      </c>
      <c r="H50" s="20" t="s">
        <v>6</v>
      </c>
      <c r="I50" s="21" t="s">
        <v>7</v>
      </c>
      <c r="J50" s="63">
        <v>10000</v>
      </c>
      <c r="K50" s="44">
        <v>0</v>
      </c>
      <c r="L50" s="63">
        <v>7200</v>
      </c>
      <c r="M50" s="22">
        <f t="shared" si="6"/>
        <v>2800</v>
      </c>
      <c r="N50" s="22">
        <v>7200</v>
      </c>
      <c r="O50" s="40">
        <f t="shared" si="5"/>
        <v>0.72</v>
      </c>
      <c r="P50" s="22">
        <v>7200</v>
      </c>
      <c r="Q50" s="23">
        <v>7200</v>
      </c>
    </row>
    <row r="51" spans="1:17" s="19" customFormat="1" ht="32.2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42</v>
      </c>
      <c r="F51" s="20" t="s">
        <v>44</v>
      </c>
      <c r="G51" s="37" t="s">
        <v>151</v>
      </c>
      <c r="H51" s="20" t="s">
        <v>6</v>
      </c>
      <c r="I51" s="21" t="s">
        <v>7</v>
      </c>
      <c r="J51" s="63">
        <v>53943474.700000003</v>
      </c>
      <c r="K51" s="63">
        <v>0</v>
      </c>
      <c r="L51" s="63">
        <v>20130545</v>
      </c>
      <c r="M51" s="22">
        <f t="shared" si="6"/>
        <v>33812929.700000003</v>
      </c>
      <c r="N51" s="22">
        <v>20130545</v>
      </c>
      <c r="O51" s="40">
        <f t="shared" si="5"/>
        <v>0.37317850049433315</v>
      </c>
      <c r="P51" s="22">
        <v>20130545</v>
      </c>
      <c r="Q51" s="23">
        <v>20130545</v>
      </c>
    </row>
    <row r="52" spans="1:17" s="19" customFormat="1" ht="26.2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42</v>
      </c>
      <c r="F52" s="87" t="s">
        <v>48</v>
      </c>
      <c r="G52" s="37" t="s">
        <v>191</v>
      </c>
      <c r="H52" s="20" t="s">
        <v>6</v>
      </c>
      <c r="I52" s="21" t="s">
        <v>7</v>
      </c>
      <c r="J52" s="63">
        <v>18052200</v>
      </c>
      <c r="K52" s="63">
        <v>0</v>
      </c>
      <c r="L52" s="63">
        <v>18009400</v>
      </c>
      <c r="M52" s="22">
        <f t="shared" si="6"/>
        <v>42800</v>
      </c>
      <c r="N52" s="22">
        <v>18009400</v>
      </c>
      <c r="O52" s="40">
        <f t="shared" si="5"/>
        <v>0.99762909783849063</v>
      </c>
      <c r="P52" s="22">
        <v>18009400</v>
      </c>
      <c r="Q52" s="23">
        <v>18009400</v>
      </c>
    </row>
    <row r="53" spans="1:17" s="19" customFormat="1" ht="17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42</v>
      </c>
      <c r="F53" s="87" t="s">
        <v>49</v>
      </c>
      <c r="G53" s="37" t="s">
        <v>189</v>
      </c>
      <c r="H53" s="20" t="s">
        <v>6</v>
      </c>
      <c r="I53" s="21" t="s">
        <v>7</v>
      </c>
      <c r="J53" s="63">
        <v>22363888.350000001</v>
      </c>
      <c r="K53" s="63">
        <v>0</v>
      </c>
      <c r="L53" s="63">
        <v>19955468</v>
      </c>
      <c r="M53" s="22">
        <f t="shared" si="6"/>
        <v>2408420.3500000015</v>
      </c>
      <c r="N53" s="22">
        <v>19955468</v>
      </c>
      <c r="O53" s="40">
        <f t="shared" si="5"/>
        <v>0.89230762055740631</v>
      </c>
      <c r="P53" s="22">
        <v>17199428</v>
      </c>
      <c r="Q53" s="23">
        <v>17199428</v>
      </c>
    </row>
    <row r="54" spans="1:17" s="19" customFormat="1" ht="16.5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42</v>
      </c>
      <c r="F54" s="20" t="s">
        <v>50</v>
      </c>
      <c r="G54" s="37" t="s">
        <v>152</v>
      </c>
      <c r="H54" s="20" t="s">
        <v>6</v>
      </c>
      <c r="I54" s="21" t="s">
        <v>7</v>
      </c>
      <c r="J54" s="63">
        <v>376433058.33999997</v>
      </c>
      <c r="K54" s="22">
        <v>0</v>
      </c>
      <c r="L54" s="63">
        <v>372676763.5</v>
      </c>
      <c r="M54" s="22">
        <f t="shared" si="6"/>
        <v>3756294.8399999738</v>
      </c>
      <c r="N54" s="22">
        <v>372676763.5</v>
      </c>
      <c r="O54" s="40">
        <f t="shared" si="5"/>
        <v>0.99002134707146994</v>
      </c>
      <c r="P54" s="22">
        <v>297030735.99000001</v>
      </c>
      <c r="Q54" s="23">
        <v>297030735.99000001</v>
      </c>
    </row>
    <row r="55" spans="1:17" s="19" customFormat="1" ht="24.7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40</v>
      </c>
      <c r="G55" s="37" t="s">
        <v>153</v>
      </c>
      <c r="H55" s="20" t="s">
        <v>6</v>
      </c>
      <c r="I55" s="21" t="s">
        <v>7</v>
      </c>
      <c r="J55" s="63">
        <v>2378845</v>
      </c>
      <c r="K55" s="22">
        <v>0</v>
      </c>
      <c r="L55" s="63">
        <v>1124048</v>
      </c>
      <c r="M55" s="22">
        <f t="shared" si="6"/>
        <v>1254797</v>
      </c>
      <c r="N55" s="22">
        <v>1124048</v>
      </c>
      <c r="O55" s="40">
        <f t="shared" si="5"/>
        <v>0.47251838602346935</v>
      </c>
      <c r="P55" s="22">
        <v>1124048</v>
      </c>
      <c r="Q55" s="23">
        <v>1124048</v>
      </c>
    </row>
    <row r="56" spans="1:17" s="19" customFormat="1" ht="43.5" customHeight="1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42</v>
      </c>
      <c r="G56" s="37" t="s">
        <v>154</v>
      </c>
      <c r="H56" s="20" t="s">
        <v>6</v>
      </c>
      <c r="I56" s="21">
        <v>10</v>
      </c>
      <c r="J56" s="63">
        <v>273862554.17000002</v>
      </c>
      <c r="K56" s="44">
        <v>0</v>
      </c>
      <c r="L56" s="63">
        <v>261313526</v>
      </c>
      <c r="M56" s="22">
        <f t="shared" si="6"/>
        <v>12549028.170000017</v>
      </c>
      <c r="N56" s="22">
        <v>261313526</v>
      </c>
      <c r="O56" s="40">
        <f t="shared" si="5"/>
        <v>0.95417764137914884</v>
      </c>
      <c r="P56" s="22">
        <v>100694079</v>
      </c>
      <c r="Q56" s="23">
        <v>100694079</v>
      </c>
    </row>
    <row r="57" spans="1:17" s="19" customFormat="1" ht="23.25" customHeight="1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44</v>
      </c>
      <c r="G57" s="37" t="s">
        <v>155</v>
      </c>
      <c r="H57" s="20" t="s">
        <v>6</v>
      </c>
      <c r="I57" s="21" t="s">
        <v>7</v>
      </c>
      <c r="J57" s="63">
        <v>141727278</v>
      </c>
      <c r="K57" s="44">
        <v>0</v>
      </c>
      <c r="L57" s="63">
        <v>130722034.88</v>
      </c>
      <c r="M57" s="22">
        <f t="shared" si="6"/>
        <v>11005243.120000005</v>
      </c>
      <c r="N57" s="22">
        <v>130716704.88</v>
      </c>
      <c r="O57" s="40">
        <f t="shared" si="5"/>
        <v>0.92231154598199505</v>
      </c>
      <c r="P57" s="22">
        <v>114465511.23999999</v>
      </c>
      <c r="Q57" s="23">
        <v>114465511.23999999</v>
      </c>
    </row>
    <row r="58" spans="1:17" s="19" customFormat="1" ht="23.25" customHeight="1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44</v>
      </c>
      <c r="F58" s="20" t="s">
        <v>44</v>
      </c>
      <c r="G58" s="37" t="s">
        <v>155</v>
      </c>
      <c r="H58" s="20" t="s">
        <v>6</v>
      </c>
      <c r="I58" s="21">
        <v>20</v>
      </c>
      <c r="J58" s="63">
        <v>20000000</v>
      </c>
      <c r="K58" s="44">
        <v>0</v>
      </c>
      <c r="L58" s="63">
        <v>20000000</v>
      </c>
      <c r="M58" s="22">
        <f t="shared" si="6"/>
        <v>0</v>
      </c>
      <c r="N58" s="22">
        <v>20000000</v>
      </c>
      <c r="O58" s="40">
        <f t="shared" si="5"/>
        <v>1</v>
      </c>
      <c r="P58" s="22">
        <v>5041728</v>
      </c>
      <c r="Q58" s="23">
        <v>5041728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44</v>
      </c>
      <c r="F59" s="20" t="s">
        <v>45</v>
      </c>
      <c r="G59" s="37" t="s">
        <v>156</v>
      </c>
      <c r="H59" s="20" t="s">
        <v>6</v>
      </c>
      <c r="I59" s="21" t="s">
        <v>7</v>
      </c>
      <c r="J59" s="63">
        <v>41693041.009999998</v>
      </c>
      <c r="K59" s="44">
        <v>0</v>
      </c>
      <c r="L59" s="63">
        <v>34089109.100000001</v>
      </c>
      <c r="M59" s="22">
        <f t="shared" si="6"/>
        <v>7603931.9099999964</v>
      </c>
      <c r="N59" s="22">
        <v>34088409.100000001</v>
      </c>
      <c r="O59" s="40">
        <f t="shared" si="5"/>
        <v>0.81760428777128447</v>
      </c>
      <c r="P59" s="22">
        <v>26485789.100000001</v>
      </c>
      <c r="Q59" s="23">
        <v>26485789.100000001</v>
      </c>
    </row>
    <row r="60" spans="1:17" s="19" customFormat="1" ht="29.25" customHeight="1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44</v>
      </c>
      <c r="F60" s="20" t="s">
        <v>47</v>
      </c>
      <c r="G60" s="37" t="s">
        <v>157</v>
      </c>
      <c r="H60" s="20" t="s">
        <v>6</v>
      </c>
      <c r="I60" s="21" t="s">
        <v>7</v>
      </c>
      <c r="J60" s="63">
        <v>140548445.27000001</v>
      </c>
      <c r="K60" s="44">
        <v>0</v>
      </c>
      <c r="L60" s="63">
        <v>119352565.92</v>
      </c>
      <c r="M60" s="22">
        <f t="shared" si="6"/>
        <v>21195879.350000009</v>
      </c>
      <c r="N60" s="22">
        <v>119352115.92</v>
      </c>
      <c r="O60" s="40">
        <f t="shared" si="5"/>
        <v>0.84918844666491411</v>
      </c>
      <c r="P60" s="22">
        <v>99394997.920000002</v>
      </c>
      <c r="Q60" s="23">
        <v>99394997.920000002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44</v>
      </c>
      <c r="F61" s="20" t="s">
        <v>48</v>
      </c>
      <c r="G61" s="37" t="s">
        <v>158</v>
      </c>
      <c r="H61" s="20" t="s">
        <v>6</v>
      </c>
      <c r="I61" s="21" t="s">
        <v>7</v>
      </c>
      <c r="J61" s="63">
        <v>1439096252.8499999</v>
      </c>
      <c r="K61" s="22">
        <v>0</v>
      </c>
      <c r="L61" s="63">
        <v>1392436436.4300001</v>
      </c>
      <c r="M61" s="22">
        <f t="shared" si="6"/>
        <v>46659816.419999838</v>
      </c>
      <c r="N61" s="22">
        <v>1392436136.4300001</v>
      </c>
      <c r="O61" s="40">
        <f t="shared" si="5"/>
        <v>0.96757679249904671</v>
      </c>
      <c r="P61" s="22">
        <v>417026836.06999999</v>
      </c>
      <c r="Q61" s="23">
        <v>417026836.06999999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44</v>
      </c>
      <c r="F62" s="20" t="s">
        <v>48</v>
      </c>
      <c r="G62" s="37" t="s">
        <v>158</v>
      </c>
      <c r="H62" s="20" t="s">
        <v>6</v>
      </c>
      <c r="I62" s="21">
        <v>20</v>
      </c>
      <c r="J62" s="63">
        <v>30036790</v>
      </c>
      <c r="K62" s="22">
        <v>0</v>
      </c>
      <c r="L62" s="63">
        <v>30036790</v>
      </c>
      <c r="M62" s="22">
        <f>+J62-L62-K62</f>
        <v>0</v>
      </c>
      <c r="N62" s="22">
        <v>30036790</v>
      </c>
      <c r="O62" s="40">
        <f>IF(N62&gt;1,N62/(J62-K62),0)</f>
        <v>1</v>
      </c>
      <c r="P62" s="22">
        <v>0</v>
      </c>
      <c r="Q62" s="23">
        <v>0</v>
      </c>
    </row>
    <row r="63" spans="1:17" s="19" customFormat="1" ht="24.7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44</v>
      </c>
      <c r="F63" s="20" t="s">
        <v>49</v>
      </c>
      <c r="G63" s="37" t="s">
        <v>159</v>
      </c>
      <c r="H63" s="20" t="s">
        <v>6</v>
      </c>
      <c r="I63" s="84" t="s">
        <v>7</v>
      </c>
      <c r="J63" s="63">
        <v>57303322</v>
      </c>
      <c r="K63" s="22">
        <v>0</v>
      </c>
      <c r="L63" s="63">
        <v>46481444.710000001</v>
      </c>
      <c r="M63" s="22">
        <f t="shared" si="6"/>
        <v>10821877.289999999</v>
      </c>
      <c r="N63" s="22">
        <v>46478074.710000001</v>
      </c>
      <c r="O63" s="40">
        <f t="shared" si="5"/>
        <v>0.81108866096803256</v>
      </c>
      <c r="P63" s="22">
        <v>12070419.710000001</v>
      </c>
      <c r="Q63" s="23">
        <v>12070419.710000001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44</v>
      </c>
      <c r="F64" s="20" t="s">
        <v>50</v>
      </c>
      <c r="G64" s="37" t="s">
        <v>160</v>
      </c>
      <c r="H64" s="20" t="s">
        <v>6</v>
      </c>
      <c r="I64" s="21" t="s">
        <v>7</v>
      </c>
      <c r="J64" s="63">
        <v>27559721.789999999</v>
      </c>
      <c r="K64" s="22">
        <v>0</v>
      </c>
      <c r="L64" s="63">
        <v>21817384.800000001</v>
      </c>
      <c r="M64" s="22">
        <f t="shared" si="6"/>
        <v>5742336.9899999984</v>
      </c>
      <c r="N64" s="22">
        <v>21817084.800000001</v>
      </c>
      <c r="O64" s="40">
        <f t="shared" si="5"/>
        <v>0.79162935555889014</v>
      </c>
      <c r="P64" s="22">
        <v>10775647</v>
      </c>
      <c r="Q64" s="23">
        <v>10775647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39</v>
      </c>
      <c r="E65" s="20" t="s">
        <v>45</v>
      </c>
      <c r="F65" s="20" t="s">
        <v>40</v>
      </c>
      <c r="G65" s="37" t="s">
        <v>161</v>
      </c>
      <c r="H65" s="20" t="s">
        <v>6</v>
      </c>
      <c r="I65" s="21" t="s">
        <v>7</v>
      </c>
      <c r="J65" s="63">
        <v>28485690.050000001</v>
      </c>
      <c r="K65" s="22">
        <v>0</v>
      </c>
      <c r="L65" s="63">
        <v>24999300.960000001</v>
      </c>
      <c r="M65" s="22">
        <f t="shared" si="6"/>
        <v>3486389.09</v>
      </c>
      <c r="N65" s="22">
        <v>24998300.960000001</v>
      </c>
      <c r="O65" s="40">
        <f t="shared" si="5"/>
        <v>0.87757400000215202</v>
      </c>
      <c r="P65" s="22">
        <v>24998300.960000001</v>
      </c>
      <c r="Q65" s="23">
        <v>24998300.960000001</v>
      </c>
    </row>
    <row r="66" spans="1:17" s="19" customFormat="1" ht="24.75" x14ac:dyDescent="0.25">
      <c r="A66" s="38" t="s">
        <v>4</v>
      </c>
      <c r="B66" s="20" t="s">
        <v>55</v>
      </c>
      <c r="C66" s="20" t="s">
        <v>55</v>
      </c>
      <c r="D66" s="20" t="s">
        <v>39</v>
      </c>
      <c r="E66" s="20" t="s">
        <v>45</v>
      </c>
      <c r="F66" s="20" t="s">
        <v>42</v>
      </c>
      <c r="G66" s="37" t="s">
        <v>162</v>
      </c>
      <c r="H66" s="20" t="s">
        <v>6</v>
      </c>
      <c r="I66" s="21" t="s">
        <v>7</v>
      </c>
      <c r="J66" s="63">
        <v>108039664.14</v>
      </c>
      <c r="K66" s="22">
        <v>0</v>
      </c>
      <c r="L66" s="63">
        <v>60250192.270000003</v>
      </c>
      <c r="M66" s="22">
        <f t="shared" si="6"/>
        <v>47789471.869999997</v>
      </c>
      <c r="N66" s="22">
        <v>60249492.270000003</v>
      </c>
      <c r="O66" s="40">
        <f t="shared" si="5"/>
        <v>0.55766086232855627</v>
      </c>
      <c r="P66" s="22">
        <v>21264541.32</v>
      </c>
      <c r="Q66" s="23">
        <v>21264541.32</v>
      </c>
    </row>
    <row r="67" spans="1:17" s="19" customFormat="1" ht="16.5" x14ac:dyDescent="0.25">
      <c r="A67" s="38" t="s">
        <v>4</v>
      </c>
      <c r="B67" s="20" t="s">
        <v>55</v>
      </c>
      <c r="C67" s="20" t="s">
        <v>55</v>
      </c>
      <c r="D67" s="20" t="s">
        <v>39</v>
      </c>
      <c r="E67" s="20" t="s">
        <v>45</v>
      </c>
      <c r="F67" s="20" t="s">
        <v>44</v>
      </c>
      <c r="G67" s="37" t="s">
        <v>147</v>
      </c>
      <c r="H67" s="20" t="s">
        <v>6</v>
      </c>
      <c r="I67" s="21" t="s">
        <v>7</v>
      </c>
      <c r="J67" s="63">
        <v>62992339</v>
      </c>
      <c r="K67" s="22">
        <v>0</v>
      </c>
      <c r="L67" s="63">
        <v>19663794.41</v>
      </c>
      <c r="M67" s="22">
        <f t="shared" si="6"/>
        <v>43328544.590000004</v>
      </c>
      <c r="N67" s="22">
        <v>19642094.41</v>
      </c>
      <c r="O67" s="40">
        <f t="shared" si="5"/>
        <v>0.31181719430993027</v>
      </c>
      <c r="P67" s="22">
        <v>17490388.41</v>
      </c>
      <c r="Q67" s="23">
        <v>17490388.41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39</v>
      </c>
      <c r="E68" s="20" t="s">
        <v>45</v>
      </c>
      <c r="F68" s="20" t="s">
        <v>45</v>
      </c>
      <c r="G68" s="37" t="s">
        <v>148</v>
      </c>
      <c r="H68" s="20" t="s">
        <v>6</v>
      </c>
      <c r="I68" s="21" t="s">
        <v>7</v>
      </c>
      <c r="J68" s="63">
        <v>9325762.8000000007</v>
      </c>
      <c r="K68" s="22">
        <v>0</v>
      </c>
      <c r="L68" s="63">
        <v>8380412</v>
      </c>
      <c r="M68" s="22">
        <f t="shared" si="6"/>
        <v>945350.80000000075</v>
      </c>
      <c r="N68" s="22">
        <v>8380412</v>
      </c>
      <c r="O68" s="40">
        <f t="shared" si="5"/>
        <v>0.89863019033681613</v>
      </c>
      <c r="P68" s="22">
        <v>2589169</v>
      </c>
      <c r="Q68" s="23">
        <v>2589169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39</v>
      </c>
      <c r="E69" s="20" t="s">
        <v>45</v>
      </c>
      <c r="F69" s="20" t="s">
        <v>47</v>
      </c>
      <c r="G69" s="37" t="s">
        <v>163</v>
      </c>
      <c r="H69" s="20" t="s">
        <v>6</v>
      </c>
      <c r="I69" s="21" t="s">
        <v>7</v>
      </c>
      <c r="J69" s="63">
        <v>13267107.33</v>
      </c>
      <c r="K69" s="22">
        <v>0</v>
      </c>
      <c r="L69" s="63">
        <v>8863492</v>
      </c>
      <c r="M69" s="22">
        <f t="shared" si="6"/>
        <v>4403615.33</v>
      </c>
      <c r="N69" s="22">
        <v>8863492</v>
      </c>
      <c r="O69" s="40">
        <f t="shared" si="5"/>
        <v>0.66808022122181776</v>
      </c>
      <c r="P69" s="22">
        <v>7818776</v>
      </c>
      <c r="Q69" s="23">
        <v>7818776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39</v>
      </c>
      <c r="E70" s="20" t="s">
        <v>45</v>
      </c>
      <c r="F70" s="20" t="s">
        <v>48</v>
      </c>
      <c r="G70" s="37" t="s">
        <v>164</v>
      </c>
      <c r="H70" s="20" t="s">
        <v>6</v>
      </c>
      <c r="I70" s="21" t="s">
        <v>7</v>
      </c>
      <c r="J70" s="63">
        <v>87186428.510000005</v>
      </c>
      <c r="K70" s="22">
        <v>0</v>
      </c>
      <c r="L70" s="63">
        <v>78546208.859999999</v>
      </c>
      <c r="M70" s="22">
        <f t="shared" si="6"/>
        <v>8640219.650000006</v>
      </c>
      <c r="N70" s="22">
        <v>78545608.859999999</v>
      </c>
      <c r="O70" s="40">
        <f t="shared" si="5"/>
        <v>0.90089260682344696</v>
      </c>
      <c r="P70" s="22">
        <v>34811039.859999999</v>
      </c>
      <c r="Q70" s="23">
        <v>34811039.859999999</v>
      </c>
    </row>
    <row r="71" spans="1:17" s="19" customFormat="1" ht="16.5" x14ac:dyDescent="0.25">
      <c r="A71" s="38" t="s">
        <v>4</v>
      </c>
      <c r="B71" s="20" t="s">
        <v>55</v>
      </c>
      <c r="C71" s="20" t="s">
        <v>55</v>
      </c>
      <c r="D71" s="20" t="s">
        <v>39</v>
      </c>
      <c r="E71" s="20" t="s">
        <v>45</v>
      </c>
      <c r="F71" s="20" t="s">
        <v>49</v>
      </c>
      <c r="G71" s="37" t="s">
        <v>165</v>
      </c>
      <c r="H71" s="20" t="s">
        <v>6</v>
      </c>
      <c r="I71" s="21" t="s">
        <v>7</v>
      </c>
      <c r="J71" s="63">
        <v>8703690</v>
      </c>
      <c r="K71" s="22">
        <v>0</v>
      </c>
      <c r="L71" s="63">
        <v>6473380</v>
      </c>
      <c r="M71" s="22">
        <f t="shared" si="6"/>
        <v>2230310</v>
      </c>
      <c r="N71" s="22">
        <v>6473380</v>
      </c>
      <c r="O71" s="40">
        <f t="shared" si="5"/>
        <v>0.74375121356574048</v>
      </c>
      <c r="P71" s="22">
        <v>4071880</v>
      </c>
      <c r="Q71" s="23">
        <v>4071880</v>
      </c>
    </row>
    <row r="72" spans="1:17" s="19" customFormat="1" ht="24.75" x14ac:dyDescent="0.25">
      <c r="A72" s="38" t="s">
        <v>4</v>
      </c>
      <c r="B72" s="20" t="s">
        <v>55</v>
      </c>
      <c r="C72" s="20" t="s">
        <v>39</v>
      </c>
      <c r="D72" s="20" t="s">
        <v>39</v>
      </c>
      <c r="E72" s="20" t="s">
        <v>45</v>
      </c>
      <c r="F72" s="20" t="s">
        <v>50</v>
      </c>
      <c r="G72" s="37" t="s">
        <v>166</v>
      </c>
      <c r="H72" s="20" t="s">
        <v>6</v>
      </c>
      <c r="I72" s="21" t="s">
        <v>7</v>
      </c>
      <c r="J72" s="63">
        <v>3334246</v>
      </c>
      <c r="K72" s="22">
        <v>0</v>
      </c>
      <c r="L72" s="63">
        <v>1821759</v>
      </c>
      <c r="M72" s="22">
        <f t="shared" si="6"/>
        <v>1512487</v>
      </c>
      <c r="N72" s="22">
        <v>1821759</v>
      </c>
      <c r="O72" s="40">
        <f t="shared" si="5"/>
        <v>0.54637810167576117</v>
      </c>
      <c r="P72" s="22">
        <v>1613583</v>
      </c>
      <c r="Q72" s="23">
        <v>1613583</v>
      </c>
    </row>
    <row r="73" spans="1:17" s="19" customFormat="1" ht="16.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47</v>
      </c>
      <c r="F73" s="20" t="s">
        <v>45</v>
      </c>
      <c r="G73" s="37" t="s">
        <v>167</v>
      </c>
      <c r="H73" s="20" t="s">
        <v>6</v>
      </c>
      <c r="I73" s="21" t="s">
        <v>7</v>
      </c>
      <c r="J73" s="63">
        <v>364044255.94999999</v>
      </c>
      <c r="K73" s="22">
        <v>0</v>
      </c>
      <c r="L73" s="63">
        <v>359245489.92000002</v>
      </c>
      <c r="M73" s="22">
        <f t="shared" si="6"/>
        <v>4798766.0299999714</v>
      </c>
      <c r="N73" s="22">
        <v>359195489.92000002</v>
      </c>
      <c r="O73" s="40">
        <f t="shared" si="5"/>
        <v>0.98668083357792102</v>
      </c>
      <c r="P73" s="22">
        <v>117148399.14</v>
      </c>
      <c r="Q73" s="23">
        <v>117148399.14</v>
      </c>
    </row>
    <row r="74" spans="1:17" s="19" customFormat="1" ht="16.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47</v>
      </c>
      <c r="F74" s="20" t="s">
        <v>45</v>
      </c>
      <c r="G74" s="37" t="s">
        <v>167</v>
      </c>
      <c r="H74" s="20" t="s">
        <v>6</v>
      </c>
      <c r="I74" s="21">
        <v>20</v>
      </c>
      <c r="J74" s="63">
        <v>22878519.760000002</v>
      </c>
      <c r="K74" s="22">
        <v>0</v>
      </c>
      <c r="L74" s="63">
        <v>22878519.760000002</v>
      </c>
      <c r="M74" s="22">
        <f>+J74-L74-K74</f>
        <v>0</v>
      </c>
      <c r="N74" s="22">
        <v>22878519.760000002</v>
      </c>
      <c r="O74" s="40">
        <f>IF(N74&gt;1,N74/(J74-K74),0)</f>
        <v>1</v>
      </c>
      <c r="P74" s="22">
        <v>19100226.539999999</v>
      </c>
      <c r="Q74" s="23">
        <v>209477.95</v>
      </c>
    </row>
    <row r="75" spans="1:17" s="19" customFormat="1" ht="24.7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48</v>
      </c>
      <c r="F75" s="20" t="s">
        <v>44</v>
      </c>
      <c r="G75" s="37" t="s">
        <v>168</v>
      </c>
      <c r="H75" s="20" t="s">
        <v>6</v>
      </c>
      <c r="I75" s="21" t="s">
        <v>7</v>
      </c>
      <c r="J75" s="63">
        <v>12000000</v>
      </c>
      <c r="K75" s="22">
        <v>0</v>
      </c>
      <c r="L75" s="63">
        <v>0</v>
      </c>
      <c r="M75" s="22">
        <f t="shared" si="6"/>
        <v>12000000</v>
      </c>
      <c r="N75" s="22">
        <v>0</v>
      </c>
      <c r="O75" s="40">
        <f t="shared" si="5"/>
        <v>0</v>
      </c>
      <c r="P75" s="22">
        <v>0</v>
      </c>
      <c r="Q75" s="23">
        <v>0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48</v>
      </c>
      <c r="F76" s="20" t="s">
        <v>45</v>
      </c>
      <c r="G76" s="37" t="s">
        <v>169</v>
      </c>
      <c r="H76" s="20" t="s">
        <v>6</v>
      </c>
      <c r="I76" s="21" t="s">
        <v>7</v>
      </c>
      <c r="J76" s="63">
        <v>228705379.09999999</v>
      </c>
      <c r="K76" s="22">
        <v>0</v>
      </c>
      <c r="L76" s="63">
        <v>219877376</v>
      </c>
      <c r="M76" s="22">
        <f t="shared" si="6"/>
        <v>8828003.099999994</v>
      </c>
      <c r="N76" s="22">
        <v>219763201</v>
      </c>
      <c r="O76" s="40">
        <f t="shared" si="5"/>
        <v>0.96090088420661901</v>
      </c>
      <c r="P76" s="22">
        <v>155767091</v>
      </c>
      <c r="Q76" s="23">
        <v>155767091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48</v>
      </c>
      <c r="F77" s="20" t="s">
        <v>45</v>
      </c>
      <c r="G77" s="37" t="s">
        <v>169</v>
      </c>
      <c r="H77" s="20" t="s">
        <v>6</v>
      </c>
      <c r="I77" s="21">
        <v>20</v>
      </c>
      <c r="J77" s="63">
        <v>500000</v>
      </c>
      <c r="K77" s="22">
        <v>0</v>
      </c>
      <c r="L77" s="63">
        <v>280000</v>
      </c>
      <c r="M77" s="22">
        <f t="shared" si="6"/>
        <v>220000</v>
      </c>
      <c r="N77" s="22">
        <v>280000</v>
      </c>
      <c r="O77" s="40">
        <f t="shared" ref="O77:O103" si="7">IF(N77&gt;1,N77/(J77-K77),0)</f>
        <v>0.56000000000000005</v>
      </c>
      <c r="P77" s="22">
        <v>280000</v>
      </c>
      <c r="Q77" s="23">
        <v>280000</v>
      </c>
    </row>
    <row r="78" spans="1:17" s="19" customFormat="1" ht="16.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48</v>
      </c>
      <c r="F78" s="20" t="s">
        <v>47</v>
      </c>
      <c r="G78" s="37" t="s">
        <v>170</v>
      </c>
      <c r="H78" s="20" t="s">
        <v>6</v>
      </c>
      <c r="I78" s="21" t="s">
        <v>7</v>
      </c>
      <c r="J78" s="63">
        <v>146451970</v>
      </c>
      <c r="K78" s="22">
        <v>0</v>
      </c>
      <c r="L78" s="63">
        <v>144701970</v>
      </c>
      <c r="M78" s="22">
        <f t="shared" si="6"/>
        <v>1750000</v>
      </c>
      <c r="N78" s="22">
        <v>144701970</v>
      </c>
      <c r="O78" s="40">
        <f t="shared" si="7"/>
        <v>0.98805068992926481</v>
      </c>
      <c r="P78" s="22">
        <v>104701970</v>
      </c>
      <c r="Q78" s="23">
        <v>104701970</v>
      </c>
    </row>
    <row r="79" spans="1:17" s="19" customFormat="1" ht="16.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48</v>
      </c>
      <c r="F79" s="20" t="s">
        <v>50</v>
      </c>
      <c r="G79" s="37" t="s">
        <v>171</v>
      </c>
      <c r="H79" s="20" t="s">
        <v>6</v>
      </c>
      <c r="I79" s="21" t="s">
        <v>7</v>
      </c>
      <c r="J79" s="63">
        <v>172478150</v>
      </c>
      <c r="K79" s="22">
        <v>0</v>
      </c>
      <c r="L79" s="63">
        <v>168447944</v>
      </c>
      <c r="M79" s="22">
        <f t="shared" si="6"/>
        <v>4030206</v>
      </c>
      <c r="N79" s="22">
        <v>168427944</v>
      </c>
      <c r="O79" s="40">
        <f t="shared" si="7"/>
        <v>0.97651757048646448</v>
      </c>
      <c r="P79" s="22">
        <v>131253094</v>
      </c>
      <c r="Q79" s="23">
        <v>131253094</v>
      </c>
    </row>
    <row r="80" spans="1:17" s="19" customFormat="1" ht="24.7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48</v>
      </c>
      <c r="F80" s="20" t="s">
        <v>51</v>
      </c>
      <c r="G80" s="37" t="s">
        <v>172</v>
      </c>
      <c r="H80" s="20" t="s">
        <v>6</v>
      </c>
      <c r="I80" s="21" t="s">
        <v>7</v>
      </c>
      <c r="J80" s="63">
        <v>2675219733.9499998</v>
      </c>
      <c r="K80" s="22">
        <v>0</v>
      </c>
      <c r="L80" s="63">
        <v>2657935568.8299999</v>
      </c>
      <c r="M80" s="22">
        <f t="shared" si="6"/>
        <v>17284165.119999886</v>
      </c>
      <c r="N80" s="22">
        <v>2657827742.8299999</v>
      </c>
      <c r="O80" s="40">
        <f t="shared" si="7"/>
        <v>0.993498855103644</v>
      </c>
      <c r="P80" s="22">
        <v>2657827742.8299999</v>
      </c>
      <c r="Q80" s="23">
        <v>2657827742.8299999</v>
      </c>
    </row>
    <row r="81" spans="1:17" s="19" customFormat="1" ht="24.7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48</v>
      </c>
      <c r="F81" s="20" t="s">
        <v>51</v>
      </c>
      <c r="G81" s="37" t="s">
        <v>172</v>
      </c>
      <c r="H81" s="20" t="s">
        <v>9</v>
      </c>
      <c r="I81" s="21" t="s">
        <v>10</v>
      </c>
      <c r="J81" s="63">
        <v>193525831.24000001</v>
      </c>
      <c r="K81" s="22">
        <v>0</v>
      </c>
      <c r="L81" s="63">
        <v>193525831</v>
      </c>
      <c r="M81" s="22">
        <f t="shared" si="6"/>
        <v>0.24000000953674316</v>
      </c>
      <c r="N81" s="22">
        <v>193525831</v>
      </c>
      <c r="O81" s="40">
        <f t="shared" si="7"/>
        <v>0.99999999875985546</v>
      </c>
      <c r="P81" s="22">
        <v>193525831</v>
      </c>
      <c r="Q81" s="23">
        <v>193525831</v>
      </c>
    </row>
    <row r="82" spans="1:17" s="19" customFormat="1" ht="24.75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48</v>
      </c>
      <c r="F82" s="20" t="s">
        <v>51</v>
      </c>
      <c r="G82" s="37" t="s">
        <v>172</v>
      </c>
      <c r="H82" s="20" t="s">
        <v>9</v>
      </c>
      <c r="I82" s="21" t="s">
        <v>114</v>
      </c>
      <c r="J82" s="63">
        <v>132100000</v>
      </c>
      <c r="K82" s="22">
        <v>0</v>
      </c>
      <c r="L82" s="63">
        <v>132100000</v>
      </c>
      <c r="M82" s="22">
        <f t="shared" si="6"/>
        <v>0</v>
      </c>
      <c r="N82" s="22">
        <v>132100000</v>
      </c>
      <c r="O82" s="40">
        <f t="shared" si="7"/>
        <v>1</v>
      </c>
      <c r="P82" s="22">
        <v>132100000</v>
      </c>
      <c r="Q82" s="23">
        <v>132100000</v>
      </c>
    </row>
    <row r="83" spans="1:17" s="19" customFormat="1" ht="16.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49</v>
      </c>
      <c r="F83" s="20" t="s">
        <v>40</v>
      </c>
      <c r="G83" s="37" t="s">
        <v>173</v>
      </c>
      <c r="H83" s="20" t="s">
        <v>6</v>
      </c>
      <c r="I83" s="21" t="s">
        <v>7</v>
      </c>
      <c r="J83" s="63">
        <v>1939437449</v>
      </c>
      <c r="K83" s="22">
        <v>0</v>
      </c>
      <c r="L83" s="63">
        <v>1879302986</v>
      </c>
      <c r="M83" s="22">
        <f t="shared" ref="M83:M99" si="8">+J83-L83-K83</f>
        <v>60134463</v>
      </c>
      <c r="N83" s="22">
        <v>1879302986</v>
      </c>
      <c r="O83" s="40">
        <f t="shared" si="7"/>
        <v>0.96899386312716296</v>
      </c>
      <c r="P83" s="22">
        <v>1877837023</v>
      </c>
      <c r="Q83" s="23">
        <v>1614857407</v>
      </c>
    </row>
    <row r="84" spans="1:17" s="19" customFormat="1" ht="16.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49</v>
      </c>
      <c r="F84" s="20" t="s">
        <v>42</v>
      </c>
      <c r="G84" s="37" t="s">
        <v>174</v>
      </c>
      <c r="H84" s="20" t="s">
        <v>6</v>
      </c>
      <c r="I84" s="21" t="s">
        <v>7</v>
      </c>
      <c r="J84" s="63">
        <v>1020966707.26</v>
      </c>
      <c r="K84" s="22">
        <v>0</v>
      </c>
      <c r="L84" s="63">
        <v>1020966682</v>
      </c>
      <c r="M84" s="22">
        <f t="shared" si="8"/>
        <v>25.259999990463257</v>
      </c>
      <c r="N84" s="22">
        <v>1020966682</v>
      </c>
      <c r="O84" s="40">
        <f t="shared" si="7"/>
        <v>0.99999997525874273</v>
      </c>
      <c r="P84" s="22">
        <v>1004933972</v>
      </c>
      <c r="Q84" s="23">
        <v>1003597353</v>
      </c>
    </row>
    <row r="85" spans="1:17" s="19" customFormat="1" ht="16.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49</v>
      </c>
      <c r="F85" s="20" t="s">
        <v>44</v>
      </c>
      <c r="G85" s="37" t="s">
        <v>175</v>
      </c>
      <c r="H85" s="20" t="s">
        <v>6</v>
      </c>
      <c r="I85" s="21" t="s">
        <v>7</v>
      </c>
      <c r="J85" s="63">
        <v>0</v>
      </c>
      <c r="K85" s="22">
        <v>0</v>
      </c>
      <c r="L85" s="63">
        <v>0</v>
      </c>
      <c r="M85" s="22">
        <f t="shared" si="8"/>
        <v>0</v>
      </c>
      <c r="N85" s="22">
        <v>0</v>
      </c>
      <c r="O85" s="40">
        <f t="shared" si="7"/>
        <v>0</v>
      </c>
      <c r="P85" s="22">
        <v>0</v>
      </c>
      <c r="Q85" s="23">
        <v>0</v>
      </c>
    </row>
    <row r="86" spans="1:17" s="19" customFormat="1" ht="16.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50</v>
      </c>
      <c r="F86" s="20" t="s">
        <v>42</v>
      </c>
      <c r="G86" s="37" t="s">
        <v>176</v>
      </c>
      <c r="H86" s="20" t="s">
        <v>6</v>
      </c>
      <c r="I86" s="21" t="s">
        <v>7</v>
      </c>
      <c r="J86" s="63">
        <v>2724900</v>
      </c>
      <c r="K86" s="22">
        <v>0</v>
      </c>
      <c r="L86" s="63">
        <v>818001</v>
      </c>
      <c r="M86" s="22">
        <f t="shared" si="8"/>
        <v>1906899</v>
      </c>
      <c r="N86" s="22">
        <v>818001</v>
      </c>
      <c r="O86" s="40">
        <f t="shared" si="7"/>
        <v>0.30019486953649677</v>
      </c>
      <c r="P86" s="22">
        <v>818001</v>
      </c>
      <c r="Q86" s="23">
        <v>818001</v>
      </c>
    </row>
    <row r="87" spans="1:17" s="19" customFormat="1" ht="24.7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50</v>
      </c>
      <c r="F87" s="20" t="s">
        <v>44</v>
      </c>
      <c r="G87" s="37" t="s">
        <v>177</v>
      </c>
      <c r="H87" s="20" t="s">
        <v>6</v>
      </c>
      <c r="I87" s="21" t="s">
        <v>7</v>
      </c>
      <c r="J87" s="63">
        <v>41256000</v>
      </c>
      <c r="K87" s="22">
        <v>0</v>
      </c>
      <c r="L87" s="63">
        <v>28485800</v>
      </c>
      <c r="M87" s="22">
        <f t="shared" si="8"/>
        <v>12770200</v>
      </c>
      <c r="N87" s="22">
        <v>28485800</v>
      </c>
      <c r="O87" s="40">
        <f t="shared" si="7"/>
        <v>0.69046441729687802</v>
      </c>
      <c r="P87" s="22">
        <v>25422600</v>
      </c>
      <c r="Q87" s="23">
        <v>25422600</v>
      </c>
    </row>
    <row r="88" spans="1:17" s="19" customFormat="1" ht="33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50</v>
      </c>
      <c r="F88" s="20" t="s">
        <v>45</v>
      </c>
      <c r="G88" s="37" t="s">
        <v>178</v>
      </c>
      <c r="H88" s="20" t="s">
        <v>6</v>
      </c>
      <c r="I88" s="21" t="s">
        <v>7</v>
      </c>
      <c r="J88" s="63">
        <v>419126712</v>
      </c>
      <c r="K88" s="22">
        <v>0</v>
      </c>
      <c r="L88" s="63">
        <v>401012424.77999997</v>
      </c>
      <c r="M88" s="22">
        <f t="shared" si="8"/>
        <v>18114287.220000029</v>
      </c>
      <c r="N88" s="22">
        <v>401012424.77999997</v>
      </c>
      <c r="O88" s="40">
        <f t="shared" si="7"/>
        <v>0.95678088105250603</v>
      </c>
      <c r="P88" s="22">
        <v>401012424.77999997</v>
      </c>
      <c r="Q88" s="23">
        <v>401012424.77999997</v>
      </c>
    </row>
    <row r="89" spans="1:17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50</v>
      </c>
      <c r="F89" s="20" t="s">
        <v>47</v>
      </c>
      <c r="G89" s="37" t="s">
        <v>179</v>
      </c>
      <c r="H89" s="20" t="s">
        <v>6</v>
      </c>
      <c r="I89" s="21" t="s">
        <v>7</v>
      </c>
      <c r="J89" s="63">
        <v>10027718296.5</v>
      </c>
      <c r="K89" s="22">
        <v>0</v>
      </c>
      <c r="L89" s="63">
        <v>10020840285.049999</v>
      </c>
      <c r="M89" s="22">
        <f t="shared" si="8"/>
        <v>6878011.4500007629</v>
      </c>
      <c r="N89" s="22">
        <v>10020840285.049999</v>
      </c>
      <c r="O89" s="40">
        <f t="shared" si="7"/>
        <v>0.99931410005281052</v>
      </c>
      <c r="P89" s="22">
        <v>9593389137.0400009</v>
      </c>
      <c r="Q89" s="23">
        <v>9168633349.0400009</v>
      </c>
    </row>
    <row r="90" spans="1:17" s="19" customFormat="1" ht="33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50</v>
      </c>
      <c r="F90" s="20" t="s">
        <v>49</v>
      </c>
      <c r="G90" s="37" t="s">
        <v>180</v>
      </c>
      <c r="H90" s="20" t="s">
        <v>6</v>
      </c>
      <c r="I90" s="21" t="s">
        <v>7</v>
      </c>
      <c r="J90" s="63">
        <v>164955921</v>
      </c>
      <c r="K90" s="22">
        <v>0</v>
      </c>
      <c r="L90" s="63">
        <v>139172015.77000001</v>
      </c>
      <c r="M90" s="22">
        <f t="shared" si="8"/>
        <v>25783905.229999989</v>
      </c>
      <c r="N90" s="22">
        <v>139074015.77000001</v>
      </c>
      <c r="O90" s="40">
        <f t="shared" si="7"/>
        <v>0.84309805266098947</v>
      </c>
      <c r="P90" s="22">
        <v>109621161.14</v>
      </c>
      <c r="Q90" s="23">
        <v>109621161.14</v>
      </c>
    </row>
    <row r="91" spans="1:17" s="19" customFormat="1" ht="24.7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50</v>
      </c>
      <c r="F91" s="87" t="s">
        <v>50</v>
      </c>
      <c r="G91" s="37" t="s">
        <v>188</v>
      </c>
      <c r="H91" s="20" t="s">
        <v>6</v>
      </c>
      <c r="I91" s="21" t="s">
        <v>7</v>
      </c>
      <c r="J91" s="63">
        <v>190000</v>
      </c>
      <c r="K91" s="22">
        <v>0</v>
      </c>
      <c r="L91" s="63">
        <v>189000.87</v>
      </c>
      <c r="M91" s="22">
        <f t="shared" si="8"/>
        <v>999.13000000000466</v>
      </c>
      <c r="N91" s="22">
        <v>189000.87</v>
      </c>
      <c r="O91" s="40">
        <f t="shared" si="7"/>
        <v>0.99474142105263152</v>
      </c>
      <c r="P91" s="22">
        <v>189000.87</v>
      </c>
      <c r="Q91" s="23">
        <v>189000.87</v>
      </c>
    </row>
    <row r="92" spans="1:17" s="19" customFormat="1" ht="41.25" x14ac:dyDescent="0.25">
      <c r="A92" s="38" t="s">
        <v>4</v>
      </c>
      <c r="B92" s="20" t="s">
        <v>55</v>
      </c>
      <c r="C92" s="20" t="s">
        <v>55</v>
      </c>
      <c r="D92" s="20" t="s">
        <v>55</v>
      </c>
      <c r="E92" s="20" t="s">
        <v>50</v>
      </c>
      <c r="F92" s="20" t="s">
        <v>51</v>
      </c>
      <c r="G92" s="37" t="s">
        <v>181</v>
      </c>
      <c r="H92" s="20" t="s">
        <v>6</v>
      </c>
      <c r="I92" s="21" t="s">
        <v>7</v>
      </c>
      <c r="J92" s="63">
        <v>1005000</v>
      </c>
      <c r="K92" s="22">
        <v>0</v>
      </c>
      <c r="L92" s="63">
        <v>255000</v>
      </c>
      <c r="M92" s="22">
        <f t="shared" si="8"/>
        <v>750000</v>
      </c>
      <c r="N92" s="22">
        <v>255000</v>
      </c>
      <c r="O92" s="40">
        <f t="shared" si="7"/>
        <v>0.2537313432835821</v>
      </c>
      <c r="P92" s="22">
        <v>255000</v>
      </c>
      <c r="Q92" s="23">
        <v>255000</v>
      </c>
    </row>
    <row r="93" spans="1:17" s="19" customFormat="1" ht="24.75" x14ac:dyDescent="0.25">
      <c r="A93" s="38" t="s">
        <v>4</v>
      </c>
      <c r="B93" s="20" t="s">
        <v>55</v>
      </c>
      <c r="C93" s="20" t="s">
        <v>55</v>
      </c>
      <c r="D93" s="20" t="s">
        <v>55</v>
      </c>
      <c r="E93" s="20" t="s">
        <v>51</v>
      </c>
      <c r="F93" s="20" t="s">
        <v>44</v>
      </c>
      <c r="G93" s="37" t="s">
        <v>182</v>
      </c>
      <c r="H93" s="20" t="s">
        <v>6</v>
      </c>
      <c r="I93" s="21" t="s">
        <v>7</v>
      </c>
      <c r="J93" s="63">
        <v>50469552.460000001</v>
      </c>
      <c r="K93" s="22">
        <v>0</v>
      </c>
      <c r="L93" s="63">
        <v>18202860</v>
      </c>
      <c r="M93" s="22">
        <f t="shared" si="8"/>
        <v>32266692.460000001</v>
      </c>
      <c r="N93" s="22">
        <v>18202860</v>
      </c>
      <c r="O93" s="40">
        <f t="shared" si="7"/>
        <v>0.36067012907290597</v>
      </c>
      <c r="P93" s="22">
        <v>0</v>
      </c>
      <c r="Q93" s="23">
        <v>0</v>
      </c>
    </row>
    <row r="94" spans="1:17" s="19" customFormat="1" ht="41.25" x14ac:dyDescent="0.25">
      <c r="A94" s="38" t="s">
        <v>4</v>
      </c>
      <c r="B94" s="20" t="s">
        <v>55</v>
      </c>
      <c r="C94" s="20" t="s">
        <v>55</v>
      </c>
      <c r="D94" s="20" t="s">
        <v>55</v>
      </c>
      <c r="E94" s="20" t="s">
        <v>51</v>
      </c>
      <c r="F94" s="20" t="s">
        <v>45</v>
      </c>
      <c r="G94" s="37" t="s">
        <v>183</v>
      </c>
      <c r="H94" s="20" t="s">
        <v>6</v>
      </c>
      <c r="I94" s="21" t="s">
        <v>7</v>
      </c>
      <c r="J94" s="63">
        <v>461710624.42000002</v>
      </c>
      <c r="K94" s="22">
        <v>0</v>
      </c>
      <c r="L94" s="63">
        <v>447921870.38999999</v>
      </c>
      <c r="M94" s="22">
        <f t="shared" si="8"/>
        <v>13788754.030000031</v>
      </c>
      <c r="N94" s="22">
        <v>447873239.38999999</v>
      </c>
      <c r="O94" s="40">
        <f t="shared" si="7"/>
        <v>0.97003017843182071</v>
      </c>
      <c r="P94" s="22">
        <v>413731660.51999998</v>
      </c>
      <c r="Q94" s="23">
        <v>413731660.51999998</v>
      </c>
    </row>
    <row r="95" spans="1:17" s="19" customFormat="1" ht="16.5" x14ac:dyDescent="0.25">
      <c r="A95" s="38" t="s">
        <v>4</v>
      </c>
      <c r="B95" s="20" t="s">
        <v>55</v>
      </c>
      <c r="C95" s="20" t="s">
        <v>55</v>
      </c>
      <c r="D95" s="20" t="s">
        <v>55</v>
      </c>
      <c r="E95" s="20" t="s">
        <v>51</v>
      </c>
      <c r="F95" s="87" t="s">
        <v>48</v>
      </c>
      <c r="G95" s="37" t="s">
        <v>184</v>
      </c>
      <c r="H95" s="20" t="s">
        <v>6</v>
      </c>
      <c r="I95" s="21" t="s">
        <v>7</v>
      </c>
      <c r="J95" s="63">
        <v>289898856</v>
      </c>
      <c r="K95" s="22">
        <v>0</v>
      </c>
      <c r="L95" s="63">
        <v>286824151</v>
      </c>
      <c r="M95" s="22">
        <f t="shared" si="8"/>
        <v>3074705</v>
      </c>
      <c r="N95" s="22">
        <v>286824151</v>
      </c>
      <c r="O95" s="40">
        <f t="shared" si="7"/>
        <v>0.9893938698399003</v>
      </c>
      <c r="P95" s="22">
        <v>223236109</v>
      </c>
      <c r="Q95" s="23">
        <v>205587109</v>
      </c>
    </row>
    <row r="96" spans="1:17" s="19" customFormat="1" ht="16.5" x14ac:dyDescent="0.25">
      <c r="A96" s="38" t="s">
        <v>4</v>
      </c>
      <c r="B96" s="20" t="s">
        <v>55</v>
      </c>
      <c r="C96" s="20" t="s">
        <v>55</v>
      </c>
      <c r="D96" s="20" t="s">
        <v>55</v>
      </c>
      <c r="E96" s="20" t="s">
        <v>51</v>
      </c>
      <c r="F96" s="87" t="s">
        <v>48</v>
      </c>
      <c r="G96" s="37" t="s">
        <v>184</v>
      </c>
      <c r="H96" s="20" t="s">
        <v>6</v>
      </c>
      <c r="I96" s="21">
        <v>20</v>
      </c>
      <c r="J96" s="63">
        <v>203940045</v>
      </c>
      <c r="K96" s="22">
        <v>0</v>
      </c>
      <c r="L96" s="63">
        <v>203939398</v>
      </c>
      <c r="M96" s="22">
        <f t="shared" si="8"/>
        <v>647</v>
      </c>
      <c r="N96" s="22">
        <v>203939398</v>
      </c>
      <c r="O96" s="40">
        <f t="shared" si="7"/>
        <v>0.99999682749898389</v>
      </c>
      <c r="P96" s="22">
        <v>203939398</v>
      </c>
      <c r="Q96" s="23">
        <v>203939398</v>
      </c>
    </row>
    <row r="97" spans="1:19" s="19" customFormat="1" ht="16.5" x14ac:dyDescent="0.25">
      <c r="A97" s="38" t="s">
        <v>4</v>
      </c>
      <c r="B97" s="20" t="s">
        <v>55</v>
      </c>
      <c r="C97" s="20" t="s">
        <v>55</v>
      </c>
      <c r="D97" s="20" t="s">
        <v>55</v>
      </c>
      <c r="E97" s="20" t="s">
        <v>51</v>
      </c>
      <c r="F97" s="87" t="s">
        <v>49</v>
      </c>
      <c r="G97" s="37" t="s">
        <v>185</v>
      </c>
      <c r="H97" s="20" t="s">
        <v>6</v>
      </c>
      <c r="I97" s="21" t="s">
        <v>7</v>
      </c>
      <c r="J97" s="63">
        <v>6329050</v>
      </c>
      <c r="K97" s="22">
        <v>0</v>
      </c>
      <c r="L97" s="63">
        <v>6182047.04</v>
      </c>
      <c r="M97" s="22">
        <f t="shared" si="8"/>
        <v>147002.95999999996</v>
      </c>
      <c r="N97" s="22">
        <v>6182047.04</v>
      </c>
      <c r="O97" s="40">
        <f t="shared" si="7"/>
        <v>0.97677329773030708</v>
      </c>
      <c r="P97" s="22">
        <v>6182047.04</v>
      </c>
      <c r="Q97" s="23">
        <v>6182047.04</v>
      </c>
    </row>
    <row r="98" spans="1:19" s="19" customFormat="1" ht="16.5" x14ac:dyDescent="0.25">
      <c r="A98" s="38" t="s">
        <v>4</v>
      </c>
      <c r="B98" s="20" t="s">
        <v>55</v>
      </c>
      <c r="C98" s="20" t="s">
        <v>55</v>
      </c>
      <c r="D98" s="20" t="s">
        <v>55</v>
      </c>
      <c r="E98" s="20" t="s">
        <v>52</v>
      </c>
      <c r="F98" s="20"/>
      <c r="G98" s="37" t="s">
        <v>82</v>
      </c>
      <c r="H98" s="20" t="s">
        <v>6</v>
      </c>
      <c r="I98" s="21" t="s">
        <v>7</v>
      </c>
      <c r="J98" s="63">
        <v>490363270.05000001</v>
      </c>
      <c r="K98" s="22">
        <v>0</v>
      </c>
      <c r="L98" s="63">
        <v>447267777</v>
      </c>
      <c r="M98" s="22">
        <f t="shared" si="8"/>
        <v>43095493.050000012</v>
      </c>
      <c r="N98" s="22">
        <v>442251539</v>
      </c>
      <c r="O98" s="40">
        <f t="shared" si="7"/>
        <v>0.90188553264787896</v>
      </c>
      <c r="P98" s="22">
        <v>442251539</v>
      </c>
      <c r="Q98" s="23">
        <v>442251539</v>
      </c>
    </row>
    <row r="99" spans="1:19" s="19" customFormat="1" ht="16.5" x14ac:dyDescent="0.25">
      <c r="A99" s="38" t="s">
        <v>4</v>
      </c>
      <c r="B99" s="20" t="s">
        <v>55</v>
      </c>
      <c r="C99" s="20" t="s">
        <v>55</v>
      </c>
      <c r="D99" s="20" t="s">
        <v>55</v>
      </c>
      <c r="E99" s="20" t="s">
        <v>52</v>
      </c>
      <c r="F99" s="20"/>
      <c r="G99" s="37" t="s">
        <v>82</v>
      </c>
      <c r="H99" s="20" t="s">
        <v>6</v>
      </c>
      <c r="I99" s="21">
        <v>20</v>
      </c>
      <c r="J99" s="63">
        <v>1618814</v>
      </c>
      <c r="K99" s="22">
        <v>0</v>
      </c>
      <c r="L99" s="63">
        <v>1618814</v>
      </c>
      <c r="M99" s="22">
        <f t="shared" si="8"/>
        <v>0</v>
      </c>
      <c r="N99" s="22">
        <v>1618814</v>
      </c>
      <c r="O99" s="40">
        <f t="shared" si="7"/>
        <v>1</v>
      </c>
      <c r="P99" s="22">
        <v>1618814</v>
      </c>
      <c r="Q99" s="23">
        <v>1618814</v>
      </c>
    </row>
    <row r="100" spans="1:19" ht="16.5" customHeight="1" x14ac:dyDescent="0.25">
      <c r="A100" s="14" t="s">
        <v>4</v>
      </c>
      <c r="B100" s="4" t="s">
        <v>55</v>
      </c>
      <c r="C100" s="4"/>
      <c r="D100" s="4"/>
      <c r="E100" s="4"/>
      <c r="F100" s="4"/>
      <c r="G100" s="4" t="s">
        <v>87</v>
      </c>
      <c r="H100" s="4" t="s">
        <v>6</v>
      </c>
      <c r="I100" s="4" t="s">
        <v>7</v>
      </c>
      <c r="J100" s="85">
        <f>J37+J46</f>
        <v>23510135022.999996</v>
      </c>
      <c r="K100" s="6">
        <f>K37+K46</f>
        <v>0</v>
      </c>
      <c r="L100" s="6">
        <f>L37+L46</f>
        <v>22708426573.989998</v>
      </c>
      <c r="M100" s="6">
        <f>M37+M46</f>
        <v>801708449.01000059</v>
      </c>
      <c r="N100" s="6">
        <f>N37+N46</f>
        <v>22702937253.989998</v>
      </c>
      <c r="O100" s="42">
        <f t="shared" si="7"/>
        <v>0.96566596626432322</v>
      </c>
      <c r="P100" s="6">
        <f>P37+P46</f>
        <v>18855313302.440002</v>
      </c>
      <c r="Q100" s="15">
        <f>Q37+Q46</f>
        <v>18148592279.440002</v>
      </c>
      <c r="R100" s="49"/>
    </row>
    <row r="101" spans="1:19" ht="16.5" customHeight="1" x14ac:dyDescent="0.25">
      <c r="A101" s="14" t="s">
        <v>4</v>
      </c>
      <c r="B101" s="4" t="s">
        <v>55</v>
      </c>
      <c r="C101" s="4"/>
      <c r="D101" s="4"/>
      <c r="E101" s="4"/>
      <c r="F101" s="4"/>
      <c r="G101" s="4" t="s">
        <v>87</v>
      </c>
      <c r="H101" s="4" t="s">
        <v>9</v>
      </c>
      <c r="I101" s="4">
        <v>20</v>
      </c>
      <c r="J101" s="6">
        <f t="shared" ref="J101:N102" si="9">J47</f>
        <v>672500000</v>
      </c>
      <c r="K101" s="6">
        <f t="shared" si="9"/>
        <v>0</v>
      </c>
      <c r="L101" s="6">
        <f t="shared" si="9"/>
        <v>472279352.75999999</v>
      </c>
      <c r="M101" s="6">
        <f t="shared" si="9"/>
        <v>200220647.24000001</v>
      </c>
      <c r="N101" s="6">
        <f t="shared" si="9"/>
        <v>472279352.75999999</v>
      </c>
      <c r="O101" s="42">
        <f t="shared" si="7"/>
        <v>0.70227413049814125</v>
      </c>
      <c r="P101" s="6">
        <f>P47</f>
        <v>423505997.54000002</v>
      </c>
      <c r="Q101" s="15">
        <f>Q47</f>
        <v>404615248.94999999</v>
      </c>
      <c r="R101" s="49"/>
    </row>
    <row r="102" spans="1:19" ht="16.5" customHeight="1" x14ac:dyDescent="0.25">
      <c r="A102" s="14" t="s">
        <v>4</v>
      </c>
      <c r="B102" s="4" t="s">
        <v>55</v>
      </c>
      <c r="C102" s="4"/>
      <c r="D102" s="4"/>
      <c r="E102" s="4"/>
      <c r="F102" s="4"/>
      <c r="G102" s="4" t="s">
        <v>87</v>
      </c>
      <c r="H102" s="4" t="s">
        <v>9</v>
      </c>
      <c r="I102" s="4">
        <v>21</v>
      </c>
      <c r="J102" s="6">
        <f t="shared" si="9"/>
        <v>132100000</v>
      </c>
      <c r="K102" s="6">
        <f t="shared" si="9"/>
        <v>0</v>
      </c>
      <c r="L102" s="6">
        <f t="shared" si="9"/>
        <v>132100000</v>
      </c>
      <c r="M102" s="6">
        <f t="shared" si="9"/>
        <v>0</v>
      </c>
      <c r="N102" s="6">
        <f t="shared" si="9"/>
        <v>132100000</v>
      </c>
      <c r="O102" s="42">
        <f t="shared" si="7"/>
        <v>1</v>
      </c>
      <c r="P102" s="6">
        <f>P48</f>
        <v>132100000</v>
      </c>
      <c r="Q102" s="15">
        <f>Q48</f>
        <v>132100000</v>
      </c>
      <c r="S102" s="49"/>
    </row>
    <row r="103" spans="1:19" ht="15.75" customHeight="1" thickBot="1" x14ac:dyDescent="0.3">
      <c r="A103" s="109" t="s">
        <v>90</v>
      </c>
      <c r="B103" s="110"/>
      <c r="C103" s="110"/>
      <c r="D103" s="110"/>
      <c r="E103" s="110"/>
      <c r="F103" s="110"/>
      <c r="G103" s="110"/>
      <c r="H103" s="110"/>
      <c r="I103" s="111"/>
      <c r="J103" s="7">
        <f>SUM(J100:J102)</f>
        <v>24314735022.999996</v>
      </c>
      <c r="K103" s="7">
        <f>SUM(K100:K102)</f>
        <v>0</v>
      </c>
      <c r="L103" s="7">
        <f>SUM(L100:L102)</f>
        <v>23312805926.749996</v>
      </c>
      <c r="M103" s="7">
        <f>SUM(M100:M102)</f>
        <v>1001929096.2500006</v>
      </c>
      <c r="N103" s="7">
        <f>SUM(N100:N102)</f>
        <v>23307316606.749996</v>
      </c>
      <c r="O103" s="42">
        <f t="shared" si="7"/>
        <v>0.95856757578081542</v>
      </c>
      <c r="P103" s="7">
        <f>SUM(P100:P102)</f>
        <v>19410919299.980003</v>
      </c>
      <c r="Q103" s="16">
        <f>SUM(Q100:Q102)</f>
        <v>18685307528.390003</v>
      </c>
    </row>
    <row r="104" spans="1:19" ht="15.75" customHeight="1" thickBot="1" x14ac:dyDescent="0.3">
      <c r="A104" s="106" t="s">
        <v>99</v>
      </c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8"/>
    </row>
    <row r="105" spans="1:19" s="66" customFormat="1" ht="24.75" customHeight="1" x14ac:dyDescent="0.25">
      <c r="A105" s="24" t="s">
        <v>4</v>
      </c>
      <c r="B105" s="25" t="s">
        <v>56</v>
      </c>
      <c r="C105" s="25" t="s">
        <v>56</v>
      </c>
      <c r="D105" s="25"/>
      <c r="E105" s="25"/>
      <c r="F105" s="25"/>
      <c r="G105" s="26" t="s">
        <v>139</v>
      </c>
      <c r="H105" s="25" t="s">
        <v>6</v>
      </c>
      <c r="I105" s="27">
        <v>10</v>
      </c>
      <c r="J105" s="28">
        <f>J106</f>
        <v>12888000000</v>
      </c>
      <c r="K105" s="28">
        <f>K106</f>
        <v>12888000000</v>
      </c>
      <c r="L105" s="28">
        <f t="shared" ref="L105:N106" si="10">L106</f>
        <v>0</v>
      </c>
      <c r="M105" s="28">
        <f t="shared" si="10"/>
        <v>0</v>
      </c>
      <c r="N105" s="28">
        <f t="shared" si="10"/>
        <v>0</v>
      </c>
      <c r="O105" s="41">
        <f t="shared" ref="O105:O112" si="11">IF(N105&gt;1,N105/(J105-K105),0)</f>
        <v>0</v>
      </c>
      <c r="P105" s="28">
        <f>P106</f>
        <v>0</v>
      </c>
      <c r="Q105" s="36">
        <f>Q106</f>
        <v>0</v>
      </c>
    </row>
    <row r="106" spans="1:19" s="66" customFormat="1" ht="24.75" customHeight="1" x14ac:dyDescent="0.25">
      <c r="A106" s="24" t="s">
        <v>4</v>
      </c>
      <c r="B106" s="25" t="s">
        <v>56</v>
      </c>
      <c r="C106" s="25" t="s">
        <v>56</v>
      </c>
      <c r="D106" s="25" t="s">
        <v>39</v>
      </c>
      <c r="E106" s="25"/>
      <c r="F106" s="25"/>
      <c r="G106" s="26" t="s">
        <v>101</v>
      </c>
      <c r="H106" s="25" t="s">
        <v>6</v>
      </c>
      <c r="I106" s="27">
        <v>10</v>
      </c>
      <c r="J106" s="28">
        <f>J107</f>
        <v>12888000000</v>
      </c>
      <c r="K106" s="28">
        <f>K107</f>
        <v>12888000000</v>
      </c>
      <c r="L106" s="28">
        <f t="shared" si="10"/>
        <v>0</v>
      </c>
      <c r="M106" s="28">
        <f t="shared" si="10"/>
        <v>0</v>
      </c>
      <c r="N106" s="28">
        <f t="shared" si="10"/>
        <v>0</v>
      </c>
      <c r="O106" s="41">
        <f t="shared" si="11"/>
        <v>0</v>
      </c>
      <c r="P106" s="28">
        <f>P107</f>
        <v>0</v>
      </c>
      <c r="Q106" s="36">
        <f>Q107</f>
        <v>0</v>
      </c>
    </row>
    <row r="107" spans="1:19" s="66" customFormat="1" ht="24.75" customHeight="1" x14ac:dyDescent="0.25">
      <c r="A107" s="38" t="s">
        <v>4</v>
      </c>
      <c r="B107" s="20" t="s">
        <v>56</v>
      </c>
      <c r="C107" s="20" t="s">
        <v>56</v>
      </c>
      <c r="D107" s="87" t="s">
        <v>39</v>
      </c>
      <c r="E107" s="20">
        <v>999</v>
      </c>
      <c r="F107" s="20"/>
      <c r="G107" s="37" t="s">
        <v>91</v>
      </c>
      <c r="H107" s="20" t="s">
        <v>6</v>
      </c>
      <c r="I107" s="21">
        <v>10</v>
      </c>
      <c r="J107" s="22">
        <v>12888000000</v>
      </c>
      <c r="K107" s="22">
        <v>12888000000</v>
      </c>
      <c r="L107" s="22">
        <v>0</v>
      </c>
      <c r="M107" s="22">
        <f>J107-L107-K107</f>
        <v>0</v>
      </c>
      <c r="N107" s="22">
        <v>0</v>
      </c>
      <c r="O107" s="40">
        <f t="shared" si="11"/>
        <v>0</v>
      </c>
      <c r="P107" s="22">
        <v>0</v>
      </c>
      <c r="Q107" s="23">
        <v>0</v>
      </c>
    </row>
    <row r="108" spans="1:19" s="66" customFormat="1" ht="24.75" customHeight="1" x14ac:dyDescent="0.25">
      <c r="A108" s="24" t="s">
        <v>4</v>
      </c>
      <c r="B108" s="25" t="s">
        <v>56</v>
      </c>
      <c r="C108" s="25" t="s">
        <v>79</v>
      </c>
      <c r="D108" s="25"/>
      <c r="E108" s="25"/>
      <c r="F108" s="25"/>
      <c r="G108" s="26" t="s">
        <v>98</v>
      </c>
      <c r="H108" s="25" t="s">
        <v>6</v>
      </c>
      <c r="I108" s="27">
        <v>10</v>
      </c>
      <c r="J108" s="28">
        <f>J110</f>
        <v>1126900000</v>
      </c>
      <c r="K108" s="28">
        <f>K110</f>
        <v>0</v>
      </c>
      <c r="L108" s="28">
        <f>L110</f>
        <v>722624622</v>
      </c>
      <c r="M108" s="39">
        <f>M110</f>
        <v>404275378</v>
      </c>
      <c r="N108" s="28">
        <f>N110</f>
        <v>722624622</v>
      </c>
      <c r="O108" s="70">
        <f t="shared" si="11"/>
        <v>0.64124999733782939</v>
      </c>
      <c r="P108" s="28">
        <f>P110</f>
        <v>722624622</v>
      </c>
      <c r="Q108" s="36">
        <f>Q110</f>
        <v>722624622</v>
      </c>
    </row>
    <row r="109" spans="1:19" s="66" customFormat="1" ht="24.75" customHeight="1" x14ac:dyDescent="0.25">
      <c r="A109" s="24" t="s">
        <v>4</v>
      </c>
      <c r="B109" s="25" t="s">
        <v>56</v>
      </c>
      <c r="C109" s="25" t="s">
        <v>79</v>
      </c>
      <c r="D109" s="25" t="s">
        <v>55</v>
      </c>
      <c r="E109" s="25"/>
      <c r="F109" s="25"/>
      <c r="G109" s="26" t="s">
        <v>140</v>
      </c>
      <c r="H109" s="25" t="s">
        <v>6</v>
      </c>
      <c r="I109" s="27">
        <v>10</v>
      </c>
      <c r="J109" s="39">
        <f>J110</f>
        <v>1126900000</v>
      </c>
      <c r="K109" s="39"/>
      <c r="L109" s="39">
        <f>L110</f>
        <v>722624622</v>
      </c>
      <c r="M109" s="28">
        <f>M110</f>
        <v>404275378</v>
      </c>
      <c r="N109" s="28">
        <f>N110</f>
        <v>722624622</v>
      </c>
      <c r="O109" s="70">
        <f t="shared" si="11"/>
        <v>0.64124999733782939</v>
      </c>
      <c r="P109" s="28">
        <f>P110</f>
        <v>722624622</v>
      </c>
      <c r="Q109" s="36">
        <f>Q110</f>
        <v>722624622</v>
      </c>
    </row>
    <row r="110" spans="1:19" s="19" customFormat="1" ht="16.5" customHeight="1" x14ac:dyDescent="0.25">
      <c r="A110" s="24" t="s">
        <v>4</v>
      </c>
      <c r="B110" s="25" t="s">
        <v>56</v>
      </c>
      <c r="C110" s="25" t="s">
        <v>79</v>
      </c>
      <c r="D110" s="25" t="s">
        <v>55</v>
      </c>
      <c r="E110" s="25" t="s">
        <v>80</v>
      </c>
      <c r="F110" s="25"/>
      <c r="G110" s="26" t="s">
        <v>92</v>
      </c>
      <c r="H110" s="25" t="s">
        <v>6</v>
      </c>
      <c r="I110" s="27">
        <v>10</v>
      </c>
      <c r="J110" s="39">
        <f>J111+J112</f>
        <v>1126900000</v>
      </c>
      <c r="K110" s="39">
        <f>K111+K112</f>
        <v>0</v>
      </c>
      <c r="L110" s="39">
        <f>L111+L112</f>
        <v>722624622</v>
      </c>
      <c r="M110" s="28">
        <f>M111+M112</f>
        <v>404275378</v>
      </c>
      <c r="N110" s="39">
        <f>N111+N112</f>
        <v>722624622</v>
      </c>
      <c r="O110" s="41">
        <f t="shared" si="11"/>
        <v>0.64124999733782939</v>
      </c>
      <c r="P110" s="28">
        <f>P111+P112</f>
        <v>722624622</v>
      </c>
      <c r="Q110" s="36">
        <f>Q111+Q112</f>
        <v>722624622</v>
      </c>
    </row>
    <row r="111" spans="1:19" s="19" customFormat="1" ht="16.5" customHeight="1" x14ac:dyDescent="0.25">
      <c r="A111" s="38" t="s">
        <v>4</v>
      </c>
      <c r="B111" s="20" t="s">
        <v>56</v>
      </c>
      <c r="C111" s="20" t="s">
        <v>79</v>
      </c>
      <c r="D111" s="20" t="s">
        <v>55</v>
      </c>
      <c r="E111" s="20" t="s">
        <v>80</v>
      </c>
      <c r="F111" s="20" t="s">
        <v>40</v>
      </c>
      <c r="G111" s="37" t="s">
        <v>83</v>
      </c>
      <c r="H111" s="20" t="s">
        <v>6</v>
      </c>
      <c r="I111" s="20" t="s">
        <v>7</v>
      </c>
      <c r="J111" s="44">
        <v>763400606</v>
      </c>
      <c r="K111" s="22">
        <v>0</v>
      </c>
      <c r="L111" s="44">
        <v>412991764</v>
      </c>
      <c r="M111" s="22">
        <f>+J111-L111-K111</f>
        <v>350408842</v>
      </c>
      <c r="N111" s="44">
        <v>412991764</v>
      </c>
      <c r="O111" s="40">
        <f t="shared" si="11"/>
        <v>0.54098956793335318</v>
      </c>
      <c r="P111" s="44">
        <v>412991764</v>
      </c>
      <c r="Q111" s="72">
        <v>412991764</v>
      </c>
    </row>
    <row r="112" spans="1:19" s="66" customFormat="1" ht="16.5" customHeight="1" x14ac:dyDescent="0.25">
      <c r="A112" s="38" t="s">
        <v>4</v>
      </c>
      <c r="B112" s="20" t="s">
        <v>56</v>
      </c>
      <c r="C112" s="20" t="s">
        <v>79</v>
      </c>
      <c r="D112" s="20" t="s">
        <v>55</v>
      </c>
      <c r="E112" s="20" t="s">
        <v>80</v>
      </c>
      <c r="F112" s="20" t="s">
        <v>42</v>
      </c>
      <c r="G112" s="37" t="s">
        <v>84</v>
      </c>
      <c r="H112" s="20" t="s">
        <v>6</v>
      </c>
      <c r="I112" s="20" t="s">
        <v>7</v>
      </c>
      <c r="J112" s="44">
        <v>363499394</v>
      </c>
      <c r="K112" s="22">
        <v>0</v>
      </c>
      <c r="L112" s="44">
        <v>309632858</v>
      </c>
      <c r="M112" s="22">
        <f>+J112-L112-K112</f>
        <v>53866536</v>
      </c>
      <c r="N112" s="44">
        <v>309632858</v>
      </c>
      <c r="O112" s="40">
        <f t="shared" si="11"/>
        <v>0.85181120824647094</v>
      </c>
      <c r="P112" s="44">
        <v>309632858</v>
      </c>
      <c r="Q112" s="72">
        <v>309632858</v>
      </c>
    </row>
    <row r="113" spans="1:17" s="19" customFormat="1" ht="16.5" customHeight="1" x14ac:dyDescent="0.25">
      <c r="A113" s="24" t="s">
        <v>4</v>
      </c>
      <c r="B113" s="25" t="s">
        <v>56</v>
      </c>
      <c r="C113" s="25" t="s">
        <v>7</v>
      </c>
      <c r="D113" s="25"/>
      <c r="E113" s="25"/>
      <c r="F113" s="25"/>
      <c r="G113" s="26" t="s">
        <v>97</v>
      </c>
      <c r="H113" s="25" t="s">
        <v>6</v>
      </c>
      <c r="I113" s="25">
        <v>10</v>
      </c>
      <c r="J113" s="39">
        <f>J115+J117</f>
        <v>280600000</v>
      </c>
      <c r="K113" s="28">
        <f>K115</f>
        <v>0</v>
      </c>
      <c r="L113" s="39">
        <f>L115</f>
        <v>27347720</v>
      </c>
      <c r="M113" s="28">
        <f>M114</f>
        <v>253252280</v>
      </c>
      <c r="N113" s="39">
        <f>N115</f>
        <v>27347720</v>
      </c>
      <c r="O113" s="41">
        <f>O115</f>
        <v>9.7461582323592297E-2</v>
      </c>
      <c r="P113" s="39">
        <f>P115</f>
        <v>27347720</v>
      </c>
      <c r="Q113" s="51">
        <f>Q115</f>
        <v>27347720</v>
      </c>
    </row>
    <row r="114" spans="1:17" s="19" customFormat="1" ht="16.5" customHeight="1" x14ac:dyDescent="0.25">
      <c r="A114" s="24" t="s">
        <v>4</v>
      </c>
      <c r="B114" s="25" t="s">
        <v>56</v>
      </c>
      <c r="C114" s="25" t="s">
        <v>7</v>
      </c>
      <c r="D114" s="25" t="s">
        <v>39</v>
      </c>
      <c r="E114" s="25"/>
      <c r="F114" s="25"/>
      <c r="G114" s="26" t="s">
        <v>141</v>
      </c>
      <c r="H114" s="25" t="s">
        <v>6</v>
      </c>
      <c r="I114" s="25">
        <v>10</v>
      </c>
      <c r="J114" s="39">
        <f>J115+J117</f>
        <v>280600000</v>
      </c>
      <c r="K114" s="28">
        <f>K115+K117</f>
        <v>0</v>
      </c>
      <c r="L114" s="39">
        <f>L115+L117</f>
        <v>27347720</v>
      </c>
      <c r="M114" s="28">
        <f>M115+M117</f>
        <v>253252280</v>
      </c>
      <c r="N114" s="39">
        <f>N115+N117</f>
        <v>27347720</v>
      </c>
      <c r="O114" s="41">
        <f t="shared" ref="O114:O120" si="12">IF(N114&gt;1,N114/(J114-K114),0)</f>
        <v>9.7461582323592297E-2</v>
      </c>
      <c r="P114" s="39">
        <f>P115+P117</f>
        <v>27347720</v>
      </c>
      <c r="Q114" s="51">
        <f>Q115+Q117</f>
        <v>27347720</v>
      </c>
    </row>
    <row r="115" spans="1:17" s="19" customFormat="1" ht="16.5" customHeight="1" x14ac:dyDescent="0.25">
      <c r="A115" s="24" t="s">
        <v>4</v>
      </c>
      <c r="B115" s="25" t="s">
        <v>56</v>
      </c>
      <c r="C115" s="25" t="s">
        <v>7</v>
      </c>
      <c r="D115" s="25" t="s">
        <v>39</v>
      </c>
      <c r="E115" s="25" t="s">
        <v>40</v>
      </c>
      <c r="F115" s="25"/>
      <c r="G115" s="26" t="s">
        <v>93</v>
      </c>
      <c r="H115" s="25" t="s">
        <v>6</v>
      </c>
      <c r="I115" s="25">
        <v>10</v>
      </c>
      <c r="J115" s="39">
        <f>J116</f>
        <v>280600000</v>
      </c>
      <c r="K115" s="28">
        <f>K116</f>
        <v>0</v>
      </c>
      <c r="L115" s="39">
        <f>L116</f>
        <v>27347720</v>
      </c>
      <c r="M115" s="28">
        <f>M116</f>
        <v>253252280</v>
      </c>
      <c r="N115" s="39">
        <f>N116</f>
        <v>27347720</v>
      </c>
      <c r="O115" s="41">
        <f t="shared" si="12"/>
        <v>9.7461582323592297E-2</v>
      </c>
      <c r="P115" s="39">
        <f>P116</f>
        <v>27347720</v>
      </c>
      <c r="Q115" s="51">
        <f>Q116</f>
        <v>27347720</v>
      </c>
    </row>
    <row r="116" spans="1:17" s="19" customFormat="1" ht="16.5" customHeight="1" x14ac:dyDescent="0.25">
      <c r="A116" s="24"/>
      <c r="B116" s="25"/>
      <c r="C116" s="20" t="s">
        <v>7</v>
      </c>
      <c r="D116" s="20" t="s">
        <v>39</v>
      </c>
      <c r="E116" s="20" t="s">
        <v>40</v>
      </c>
      <c r="F116" s="20"/>
      <c r="G116" s="37" t="s">
        <v>93</v>
      </c>
      <c r="H116" s="20" t="s">
        <v>6</v>
      </c>
      <c r="I116" s="20">
        <v>10</v>
      </c>
      <c r="J116" s="44">
        <v>280600000</v>
      </c>
      <c r="K116" s="22">
        <v>0</v>
      </c>
      <c r="L116" s="44">
        <v>27347720</v>
      </c>
      <c r="M116" s="22">
        <f>+J116-L116-K116</f>
        <v>253252280</v>
      </c>
      <c r="N116" s="44">
        <v>27347720</v>
      </c>
      <c r="O116" s="40">
        <f t="shared" si="12"/>
        <v>9.7461582323592297E-2</v>
      </c>
      <c r="P116" s="44">
        <v>27347720</v>
      </c>
      <c r="Q116" s="72">
        <v>27347720</v>
      </c>
    </row>
    <row r="117" spans="1:17" s="66" customFormat="1" ht="16.5" customHeight="1" x14ac:dyDescent="0.25">
      <c r="A117" s="24" t="s">
        <v>4</v>
      </c>
      <c r="B117" s="25" t="s">
        <v>56</v>
      </c>
      <c r="C117" s="25" t="s">
        <v>7</v>
      </c>
      <c r="D117" s="25" t="s">
        <v>39</v>
      </c>
      <c r="E117" s="25" t="s">
        <v>42</v>
      </c>
      <c r="F117" s="25"/>
      <c r="G117" s="26" t="s">
        <v>36</v>
      </c>
      <c r="H117" s="25" t="s">
        <v>6</v>
      </c>
      <c r="I117" s="25">
        <v>10</v>
      </c>
      <c r="J117" s="39">
        <f>J118</f>
        <v>0</v>
      </c>
      <c r="K117" s="28">
        <f>K118</f>
        <v>0</v>
      </c>
      <c r="L117" s="39">
        <f>L118</f>
        <v>0</v>
      </c>
      <c r="M117" s="28">
        <f>M118</f>
        <v>0</v>
      </c>
      <c r="N117" s="28">
        <f>N118</f>
        <v>0</v>
      </c>
      <c r="O117" s="41">
        <f t="shared" si="12"/>
        <v>0</v>
      </c>
      <c r="P117" s="39">
        <f>P118</f>
        <v>0</v>
      </c>
      <c r="Q117" s="51">
        <f>Q118</f>
        <v>0</v>
      </c>
    </row>
    <row r="118" spans="1:17" s="76" customFormat="1" ht="16.5" customHeight="1" x14ac:dyDescent="0.25">
      <c r="A118" s="38" t="s">
        <v>4</v>
      </c>
      <c r="B118" s="20" t="s">
        <v>56</v>
      </c>
      <c r="C118" s="20" t="s">
        <v>7</v>
      </c>
      <c r="D118" s="20" t="s">
        <v>39</v>
      </c>
      <c r="E118" s="20" t="s">
        <v>42</v>
      </c>
      <c r="F118" s="20"/>
      <c r="G118" s="37" t="s">
        <v>36</v>
      </c>
      <c r="H118" s="20" t="s">
        <v>6</v>
      </c>
      <c r="I118" s="20">
        <v>10</v>
      </c>
      <c r="J118" s="44">
        <v>0</v>
      </c>
      <c r="K118" s="22">
        <v>0</v>
      </c>
      <c r="L118" s="44">
        <v>0</v>
      </c>
      <c r="M118" s="22">
        <f>+J118-L118-K118</f>
        <v>0</v>
      </c>
      <c r="N118" s="44">
        <v>0</v>
      </c>
      <c r="O118" s="40">
        <f t="shared" si="12"/>
        <v>0</v>
      </c>
      <c r="P118" s="44">
        <v>0</v>
      </c>
      <c r="Q118" s="72">
        <v>0</v>
      </c>
    </row>
    <row r="119" spans="1:17" s="76" customFormat="1" ht="16.5" customHeight="1" x14ac:dyDescent="0.25">
      <c r="A119" s="14" t="s">
        <v>4</v>
      </c>
      <c r="B119" s="4" t="s">
        <v>56</v>
      </c>
      <c r="C119" s="4"/>
      <c r="D119" s="4"/>
      <c r="E119" s="4"/>
      <c r="F119" s="4"/>
      <c r="G119" s="3" t="s">
        <v>18</v>
      </c>
      <c r="H119" s="4" t="s">
        <v>6</v>
      </c>
      <c r="I119" s="5" t="s">
        <v>7</v>
      </c>
      <c r="J119" s="6">
        <f>J113+J108+J105</f>
        <v>14295500000</v>
      </c>
      <c r="K119" s="6">
        <f>K106</f>
        <v>12888000000</v>
      </c>
      <c r="L119" s="6">
        <f>L113+L108+L105</f>
        <v>749972342</v>
      </c>
      <c r="M119" s="6">
        <f>M113+M108+M105</f>
        <v>657527658</v>
      </c>
      <c r="N119" s="6">
        <f>N113+N108+N105</f>
        <v>749972342</v>
      </c>
      <c r="O119" s="42">
        <f t="shared" si="12"/>
        <v>0.53284002984014212</v>
      </c>
      <c r="P119" s="6">
        <f>P113+P108+P105</f>
        <v>749972342</v>
      </c>
      <c r="Q119" s="15">
        <f>Q113+Q108+Q105</f>
        <v>749972342</v>
      </c>
    </row>
    <row r="120" spans="1:17" s="19" customFormat="1" ht="16.5" customHeight="1" thickBot="1" x14ac:dyDescent="0.3">
      <c r="A120" s="109" t="s">
        <v>29</v>
      </c>
      <c r="B120" s="110"/>
      <c r="C120" s="110"/>
      <c r="D120" s="110"/>
      <c r="E120" s="110"/>
      <c r="F120" s="110"/>
      <c r="G120" s="110"/>
      <c r="H120" s="110"/>
      <c r="I120" s="111"/>
      <c r="J120" s="7">
        <f>J119</f>
        <v>14295500000</v>
      </c>
      <c r="K120" s="7">
        <f>K119</f>
        <v>12888000000</v>
      </c>
      <c r="L120" s="7">
        <f>L119</f>
        <v>749972342</v>
      </c>
      <c r="M120" s="7">
        <f>M119</f>
        <v>657527658</v>
      </c>
      <c r="N120" s="7">
        <f>N119</f>
        <v>749972342</v>
      </c>
      <c r="O120" s="42">
        <f t="shared" si="12"/>
        <v>0.53284002984014212</v>
      </c>
      <c r="P120" s="7">
        <f>P119</f>
        <v>749972342</v>
      </c>
      <c r="Q120" s="16">
        <f>Q119</f>
        <v>749972342</v>
      </c>
    </row>
    <row r="121" spans="1:17" s="66" customFormat="1" ht="16.5" customHeight="1" thickBot="1" x14ac:dyDescent="0.3">
      <c r="A121" s="106" t="s">
        <v>137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8"/>
    </row>
    <row r="122" spans="1:17" s="66" customFormat="1" ht="16.5" customHeight="1" x14ac:dyDescent="0.25">
      <c r="A122" s="24" t="s">
        <v>4</v>
      </c>
      <c r="B122" s="25" t="s">
        <v>81</v>
      </c>
      <c r="C122" s="25"/>
      <c r="D122" s="25"/>
      <c r="E122" s="25"/>
      <c r="F122" s="25"/>
      <c r="G122" s="26" t="s">
        <v>96</v>
      </c>
      <c r="H122" s="25" t="s">
        <v>6</v>
      </c>
      <c r="I122" s="25" t="s">
        <v>7</v>
      </c>
      <c r="J122" s="39">
        <f>J124+J127</f>
        <v>548364977</v>
      </c>
      <c r="K122" s="39">
        <f>K124+K129</f>
        <v>0</v>
      </c>
      <c r="L122" s="39">
        <f>L124+L127</f>
        <v>548364977</v>
      </c>
      <c r="M122" s="28">
        <f>M124</f>
        <v>0</v>
      </c>
      <c r="N122" s="39">
        <f>N124+N127</f>
        <v>548364977</v>
      </c>
      <c r="O122" s="41">
        <f t="shared" ref="O122:O132" si="13">IF(N122&gt;1,N122/(J122-K122),0)</f>
        <v>1</v>
      </c>
      <c r="P122" s="39">
        <f>P124+P127</f>
        <v>548364977</v>
      </c>
      <c r="Q122" s="51">
        <f>Q124+Q127</f>
        <v>548364977</v>
      </c>
    </row>
    <row r="123" spans="1:17" s="66" customFormat="1" ht="16.5" customHeight="1" x14ac:dyDescent="0.25">
      <c r="A123" s="24" t="s">
        <v>4</v>
      </c>
      <c r="B123" s="25" t="s">
        <v>81</v>
      </c>
      <c r="C123" s="25"/>
      <c r="D123" s="25"/>
      <c r="E123" s="25"/>
      <c r="F123" s="25"/>
      <c r="G123" s="26" t="s">
        <v>96</v>
      </c>
      <c r="H123" s="25" t="s">
        <v>6</v>
      </c>
      <c r="I123" s="25">
        <v>11</v>
      </c>
      <c r="J123" s="39">
        <f>J128</f>
        <v>415400000</v>
      </c>
      <c r="K123" s="39">
        <f>K128</f>
        <v>0</v>
      </c>
      <c r="L123" s="39">
        <f>L128</f>
        <v>415400000</v>
      </c>
      <c r="M123" s="28">
        <f>M128</f>
        <v>0</v>
      </c>
      <c r="N123" s="39">
        <f>N128</f>
        <v>415400000</v>
      </c>
      <c r="O123" s="41">
        <f t="shared" si="13"/>
        <v>1</v>
      </c>
      <c r="P123" s="39">
        <f>P128</f>
        <v>415400000</v>
      </c>
      <c r="Q123" s="51">
        <f>Q128</f>
        <v>415400000</v>
      </c>
    </row>
    <row r="124" spans="1:17" s="19" customFormat="1" ht="16.5" customHeight="1" x14ac:dyDescent="0.25">
      <c r="A124" s="24" t="s">
        <v>4</v>
      </c>
      <c r="B124" s="25" t="s">
        <v>81</v>
      </c>
      <c r="C124" s="25" t="s">
        <v>39</v>
      </c>
      <c r="D124" s="25"/>
      <c r="E124" s="25"/>
      <c r="F124" s="25"/>
      <c r="G124" s="26" t="s">
        <v>94</v>
      </c>
      <c r="H124" s="25" t="s">
        <v>6</v>
      </c>
      <c r="I124" s="25" t="s">
        <v>7</v>
      </c>
      <c r="J124" s="39">
        <f>J125+J126</f>
        <v>360164470</v>
      </c>
      <c r="K124" s="39">
        <f>K125+K126</f>
        <v>0</v>
      </c>
      <c r="L124" s="39">
        <f>L125+L126</f>
        <v>360164470</v>
      </c>
      <c r="M124" s="28">
        <f>J124-L124-K124</f>
        <v>0</v>
      </c>
      <c r="N124" s="39">
        <f>N125+N126</f>
        <v>360164470</v>
      </c>
      <c r="O124" s="41">
        <f t="shared" si="13"/>
        <v>1</v>
      </c>
      <c r="P124" s="39">
        <f>P125+P126</f>
        <v>360164470</v>
      </c>
      <c r="Q124" s="51">
        <f>Q125+Q126</f>
        <v>360164470</v>
      </c>
    </row>
    <row r="125" spans="1:17" s="19" customFormat="1" ht="16.5" customHeight="1" x14ac:dyDescent="0.25">
      <c r="A125" s="24" t="s">
        <v>4</v>
      </c>
      <c r="B125" s="20" t="s">
        <v>81</v>
      </c>
      <c r="C125" s="20" t="s">
        <v>39</v>
      </c>
      <c r="D125" s="20" t="s">
        <v>55</v>
      </c>
      <c r="E125" s="20" t="s">
        <v>40</v>
      </c>
      <c r="F125" s="20"/>
      <c r="G125" s="37" t="s">
        <v>85</v>
      </c>
      <c r="H125" s="20" t="s">
        <v>6</v>
      </c>
      <c r="I125" s="20" t="s">
        <v>7</v>
      </c>
      <c r="J125" s="44">
        <v>351530101</v>
      </c>
      <c r="K125" s="28">
        <v>0</v>
      </c>
      <c r="L125" s="44">
        <v>351530101</v>
      </c>
      <c r="M125" s="22">
        <f t="shared" ref="M125:M132" si="14">+J125-L125-K125</f>
        <v>0</v>
      </c>
      <c r="N125" s="44">
        <v>351530101</v>
      </c>
      <c r="O125" s="40">
        <f t="shared" si="13"/>
        <v>1</v>
      </c>
      <c r="P125" s="44">
        <v>351530101</v>
      </c>
      <c r="Q125" s="72">
        <v>351530101</v>
      </c>
    </row>
    <row r="126" spans="1:17" s="66" customFormat="1" ht="16.5" customHeight="1" x14ac:dyDescent="0.25">
      <c r="A126" s="24" t="s">
        <v>4</v>
      </c>
      <c r="B126" s="20" t="s">
        <v>81</v>
      </c>
      <c r="C126" s="20" t="s">
        <v>39</v>
      </c>
      <c r="D126" s="20" t="s">
        <v>55</v>
      </c>
      <c r="E126" s="20" t="s">
        <v>48</v>
      </c>
      <c r="F126" s="20"/>
      <c r="G126" s="37" t="s">
        <v>86</v>
      </c>
      <c r="H126" s="20" t="s">
        <v>6</v>
      </c>
      <c r="I126" s="20" t="s">
        <v>7</v>
      </c>
      <c r="J126" s="44">
        <v>8634369</v>
      </c>
      <c r="K126" s="28">
        <v>0</v>
      </c>
      <c r="L126" s="44">
        <v>8634369</v>
      </c>
      <c r="M126" s="22">
        <f t="shared" si="14"/>
        <v>0</v>
      </c>
      <c r="N126" s="44">
        <v>8634369</v>
      </c>
      <c r="O126" s="40">
        <f t="shared" si="13"/>
        <v>1</v>
      </c>
      <c r="P126" s="44">
        <v>8634369</v>
      </c>
      <c r="Q126" s="72">
        <v>8634369</v>
      </c>
    </row>
    <row r="127" spans="1:17" s="66" customFormat="1" ht="16.5" customHeight="1" x14ac:dyDescent="0.25">
      <c r="A127" s="24" t="s">
        <v>4</v>
      </c>
      <c r="B127" s="25" t="s">
        <v>81</v>
      </c>
      <c r="C127" s="25" t="s">
        <v>79</v>
      </c>
      <c r="D127" s="25"/>
      <c r="E127" s="25"/>
      <c r="F127" s="25"/>
      <c r="G127" s="26" t="s">
        <v>186</v>
      </c>
      <c r="H127" s="25" t="s">
        <v>6</v>
      </c>
      <c r="I127" s="25">
        <v>10</v>
      </c>
      <c r="J127" s="39">
        <f>J129</f>
        <v>188200507</v>
      </c>
      <c r="K127" s="28">
        <f>K128</f>
        <v>0</v>
      </c>
      <c r="L127" s="39">
        <v>188200507</v>
      </c>
      <c r="M127" s="28">
        <f>+J127-L127-K127</f>
        <v>0</v>
      </c>
      <c r="N127" s="39">
        <f>N129</f>
        <v>188200507</v>
      </c>
      <c r="O127" s="41">
        <f t="shared" si="13"/>
        <v>1</v>
      </c>
      <c r="P127" s="39">
        <f t="shared" ref="P127:Q130" si="15">P129</f>
        <v>188200507</v>
      </c>
      <c r="Q127" s="51">
        <f t="shared" si="15"/>
        <v>188200507</v>
      </c>
    </row>
    <row r="128" spans="1:17" s="66" customFormat="1" ht="16.5" customHeight="1" x14ac:dyDescent="0.25">
      <c r="A128" s="100" t="s">
        <v>4</v>
      </c>
      <c r="B128" s="101" t="s">
        <v>81</v>
      </c>
      <c r="C128" s="101" t="s">
        <v>79</v>
      </c>
      <c r="D128" s="101"/>
      <c r="E128" s="101"/>
      <c r="F128" s="101"/>
      <c r="G128" s="102" t="s">
        <v>186</v>
      </c>
      <c r="H128" s="101" t="s">
        <v>6</v>
      </c>
      <c r="I128" s="101">
        <v>11</v>
      </c>
      <c r="J128" s="39">
        <f>J130</f>
        <v>415400000</v>
      </c>
      <c r="K128" s="39">
        <f>K129</f>
        <v>0</v>
      </c>
      <c r="L128" s="39">
        <f>L130</f>
        <v>415400000</v>
      </c>
      <c r="M128" s="39">
        <f t="shared" si="14"/>
        <v>0</v>
      </c>
      <c r="N128" s="39">
        <f>N130</f>
        <v>415400000</v>
      </c>
      <c r="O128" s="83">
        <f t="shared" si="13"/>
        <v>1</v>
      </c>
      <c r="P128" s="39">
        <f t="shared" si="15"/>
        <v>415400000</v>
      </c>
      <c r="Q128" s="51">
        <f t="shared" si="15"/>
        <v>415400000</v>
      </c>
    </row>
    <row r="129" spans="1:18" s="19" customFormat="1" ht="16.5" customHeight="1" x14ac:dyDescent="0.25">
      <c r="A129" s="24" t="s">
        <v>4</v>
      </c>
      <c r="B129" s="25" t="s">
        <v>81</v>
      </c>
      <c r="C129" s="25" t="s">
        <v>79</v>
      </c>
      <c r="D129" s="25"/>
      <c r="E129" s="25"/>
      <c r="F129" s="25"/>
      <c r="G129" s="26" t="s">
        <v>95</v>
      </c>
      <c r="H129" s="25" t="s">
        <v>6</v>
      </c>
      <c r="I129" s="25">
        <v>10</v>
      </c>
      <c r="J129" s="39">
        <f>J131</f>
        <v>188200507</v>
      </c>
      <c r="K129" s="28">
        <f>K132</f>
        <v>0</v>
      </c>
      <c r="L129" s="39">
        <f>L131</f>
        <v>188200507</v>
      </c>
      <c r="M129" s="28">
        <f t="shared" si="14"/>
        <v>0</v>
      </c>
      <c r="N129" s="39">
        <f>N131</f>
        <v>188200507</v>
      </c>
      <c r="O129" s="40">
        <f t="shared" si="13"/>
        <v>1</v>
      </c>
      <c r="P129" s="39">
        <f t="shared" si="15"/>
        <v>188200507</v>
      </c>
      <c r="Q129" s="51">
        <f t="shared" si="15"/>
        <v>188200507</v>
      </c>
    </row>
    <row r="130" spans="1:18" s="19" customFormat="1" ht="16.5" customHeight="1" x14ac:dyDescent="0.25">
      <c r="A130" s="24" t="s">
        <v>4</v>
      </c>
      <c r="B130" s="25" t="s">
        <v>81</v>
      </c>
      <c r="C130" s="25" t="s">
        <v>79</v>
      </c>
      <c r="D130" s="25"/>
      <c r="E130" s="25"/>
      <c r="F130" s="25"/>
      <c r="G130" s="26" t="s">
        <v>95</v>
      </c>
      <c r="H130" s="25" t="s">
        <v>6</v>
      </c>
      <c r="I130" s="25">
        <v>11</v>
      </c>
      <c r="J130" s="39">
        <f>J132</f>
        <v>415400000</v>
      </c>
      <c r="K130" s="28">
        <f>K133</f>
        <v>0</v>
      </c>
      <c r="L130" s="39">
        <f>L132</f>
        <v>415400000</v>
      </c>
      <c r="M130" s="28">
        <f t="shared" si="14"/>
        <v>0</v>
      </c>
      <c r="N130" s="39">
        <f>N132</f>
        <v>415400000</v>
      </c>
      <c r="O130" s="40">
        <f t="shared" si="13"/>
        <v>1</v>
      </c>
      <c r="P130" s="39">
        <f t="shared" si="15"/>
        <v>415400000</v>
      </c>
      <c r="Q130" s="51">
        <f t="shared" si="15"/>
        <v>415400000</v>
      </c>
    </row>
    <row r="131" spans="1:18" s="19" customFormat="1" ht="16.5" customHeight="1" x14ac:dyDescent="0.25">
      <c r="A131" s="38" t="s">
        <v>4</v>
      </c>
      <c r="B131" s="20" t="s">
        <v>81</v>
      </c>
      <c r="C131" s="20" t="s">
        <v>79</v>
      </c>
      <c r="D131" s="20" t="s">
        <v>39</v>
      </c>
      <c r="E131" s="20"/>
      <c r="F131" s="20"/>
      <c r="G131" s="37" t="s">
        <v>95</v>
      </c>
      <c r="H131" s="20" t="s">
        <v>6</v>
      </c>
      <c r="I131" s="20">
        <v>10</v>
      </c>
      <c r="J131" s="44">
        <v>188200507</v>
      </c>
      <c r="K131" s="22">
        <v>0</v>
      </c>
      <c r="L131" s="44">
        <v>188200507</v>
      </c>
      <c r="M131" s="22">
        <f t="shared" si="14"/>
        <v>0</v>
      </c>
      <c r="N131" s="44">
        <v>188200507</v>
      </c>
      <c r="O131" s="40">
        <f t="shared" si="13"/>
        <v>1</v>
      </c>
      <c r="P131" s="44">
        <v>188200507</v>
      </c>
      <c r="Q131" s="72">
        <v>188200507</v>
      </c>
    </row>
    <row r="132" spans="1:18" ht="18" customHeight="1" x14ac:dyDescent="0.25">
      <c r="A132" s="38" t="s">
        <v>4</v>
      </c>
      <c r="B132" s="20" t="s">
        <v>81</v>
      </c>
      <c r="C132" s="20" t="s">
        <v>79</v>
      </c>
      <c r="D132" s="20" t="s">
        <v>39</v>
      </c>
      <c r="E132" s="20"/>
      <c r="F132" s="20"/>
      <c r="G132" s="37" t="s">
        <v>95</v>
      </c>
      <c r="H132" s="20" t="s">
        <v>6</v>
      </c>
      <c r="I132" s="20">
        <v>11</v>
      </c>
      <c r="J132" s="44">
        <v>415400000</v>
      </c>
      <c r="K132" s="22">
        <v>0</v>
      </c>
      <c r="L132" s="44">
        <v>415400000</v>
      </c>
      <c r="M132" s="28">
        <f t="shared" si="14"/>
        <v>0</v>
      </c>
      <c r="N132" s="44">
        <v>415400000</v>
      </c>
      <c r="O132" s="40">
        <f t="shared" si="13"/>
        <v>1</v>
      </c>
      <c r="P132" s="44">
        <v>415400000</v>
      </c>
      <c r="Q132" s="72">
        <v>415400000</v>
      </c>
    </row>
    <row r="133" spans="1:18" ht="21.75" customHeight="1" x14ac:dyDescent="0.25">
      <c r="A133" s="14" t="s">
        <v>4</v>
      </c>
      <c r="B133" s="4" t="s">
        <v>81</v>
      </c>
      <c r="C133" s="4"/>
      <c r="D133" s="4"/>
      <c r="E133" s="4"/>
      <c r="F133" s="4"/>
      <c r="G133" s="3" t="s">
        <v>136</v>
      </c>
      <c r="H133" s="4" t="s">
        <v>6</v>
      </c>
      <c r="I133" s="5" t="s">
        <v>7</v>
      </c>
      <c r="J133" s="6">
        <f>J122</f>
        <v>548364977</v>
      </c>
      <c r="K133" s="6">
        <f>K124</f>
        <v>0</v>
      </c>
      <c r="L133" s="6">
        <f>L122</f>
        <v>548364977</v>
      </c>
      <c r="M133" s="6">
        <f>M124</f>
        <v>0</v>
      </c>
      <c r="N133" s="6">
        <v>548364977</v>
      </c>
      <c r="O133" s="42">
        <f t="shared" ref="O133:O139" si="16">IF(N133&gt;1,N133/(J133-K133),0)</f>
        <v>1</v>
      </c>
      <c r="P133" s="6">
        <v>548364977</v>
      </c>
      <c r="Q133" s="15">
        <f>Q122</f>
        <v>548364977</v>
      </c>
    </row>
    <row r="134" spans="1:18" ht="21.75" customHeight="1" x14ac:dyDescent="0.25">
      <c r="A134" s="14" t="s">
        <v>4</v>
      </c>
      <c r="B134" s="4" t="s">
        <v>81</v>
      </c>
      <c r="C134" s="4"/>
      <c r="D134" s="4"/>
      <c r="E134" s="4"/>
      <c r="F134" s="4"/>
      <c r="G134" s="3" t="s">
        <v>136</v>
      </c>
      <c r="H134" s="4" t="s">
        <v>6</v>
      </c>
      <c r="I134" s="5">
        <v>11</v>
      </c>
      <c r="J134" s="6">
        <f>J123</f>
        <v>415400000</v>
      </c>
      <c r="K134" s="6">
        <f>K129</f>
        <v>0</v>
      </c>
      <c r="L134" s="6">
        <f>L123</f>
        <v>415400000</v>
      </c>
      <c r="M134" s="6">
        <f>M123</f>
        <v>0</v>
      </c>
      <c r="N134" s="6">
        <f>N123</f>
        <v>415400000</v>
      </c>
      <c r="O134" s="42">
        <f t="shared" si="16"/>
        <v>1</v>
      </c>
      <c r="P134" s="6">
        <f>P123</f>
        <v>415400000</v>
      </c>
      <c r="Q134" s="15">
        <f>Q123</f>
        <v>415400000</v>
      </c>
    </row>
    <row r="135" spans="1:18" ht="16.5" customHeight="1" x14ac:dyDescent="0.25">
      <c r="A135" s="109" t="s">
        <v>142</v>
      </c>
      <c r="B135" s="110"/>
      <c r="C135" s="110"/>
      <c r="D135" s="110"/>
      <c r="E135" s="110"/>
      <c r="F135" s="110"/>
      <c r="G135" s="110"/>
      <c r="H135" s="110"/>
      <c r="I135" s="111"/>
      <c r="J135" s="7">
        <f>J133+J134</f>
        <v>963764977</v>
      </c>
      <c r="K135" s="7">
        <f>K133+K134</f>
        <v>0</v>
      </c>
      <c r="L135" s="7">
        <f>L133+L134</f>
        <v>963764977</v>
      </c>
      <c r="M135" s="7">
        <f>M133+M134</f>
        <v>0</v>
      </c>
      <c r="N135" s="7">
        <f>N133+N134</f>
        <v>963764977</v>
      </c>
      <c r="O135" s="42">
        <f t="shared" si="16"/>
        <v>1</v>
      </c>
      <c r="P135" s="7">
        <f>P133+P134</f>
        <v>963764977</v>
      </c>
      <c r="Q135" s="16">
        <f>Q133+Q134</f>
        <v>963764977</v>
      </c>
    </row>
    <row r="136" spans="1:18" ht="16.5" customHeight="1" x14ac:dyDescent="0.25">
      <c r="A136" s="17" t="s">
        <v>4</v>
      </c>
      <c r="B136" s="9"/>
      <c r="C136" s="9"/>
      <c r="D136" s="9"/>
      <c r="E136" s="9"/>
      <c r="F136" s="9"/>
      <c r="G136" s="10" t="s">
        <v>5</v>
      </c>
      <c r="H136" s="9" t="s">
        <v>6</v>
      </c>
      <c r="I136" s="11">
        <v>10</v>
      </c>
      <c r="J136" s="12">
        <f>+J133+J100+J34+J119</f>
        <v>224833700000</v>
      </c>
      <c r="K136" s="12">
        <f>+K133+K100+K34+K119</f>
        <v>12888000000</v>
      </c>
      <c r="L136" s="12">
        <f>+L133+L100+L34+L119</f>
        <v>206877942461.98999</v>
      </c>
      <c r="M136" s="12">
        <f>+M133+M100+M34+M119</f>
        <v>5067757538.0100002</v>
      </c>
      <c r="N136" s="12">
        <f>+N133+N100+N34+N119</f>
        <v>206872453141.98999</v>
      </c>
      <c r="O136" s="43">
        <f t="shared" si="16"/>
        <v>0.97606345937657613</v>
      </c>
      <c r="P136" s="12">
        <f>+P133+P100+P34+P119</f>
        <v>203024829190.44</v>
      </c>
      <c r="Q136" s="73">
        <f>+Q133+Q100+Q34+Q119</f>
        <v>198152362963.44</v>
      </c>
    </row>
    <row r="137" spans="1:18" ht="16.5" customHeight="1" x14ac:dyDescent="0.25">
      <c r="A137" s="17" t="s">
        <v>4</v>
      </c>
      <c r="B137" s="9"/>
      <c r="C137" s="9"/>
      <c r="D137" s="9"/>
      <c r="E137" s="9"/>
      <c r="F137" s="9"/>
      <c r="G137" s="10" t="s">
        <v>5</v>
      </c>
      <c r="H137" s="9" t="s">
        <v>6</v>
      </c>
      <c r="I137" s="11">
        <v>11</v>
      </c>
      <c r="J137" s="12">
        <f>J134</f>
        <v>415400000</v>
      </c>
      <c r="K137" s="12">
        <f>K134</f>
        <v>0</v>
      </c>
      <c r="L137" s="12">
        <f>L134</f>
        <v>415400000</v>
      </c>
      <c r="M137" s="12">
        <f>M134</f>
        <v>0</v>
      </c>
      <c r="N137" s="12">
        <f>N134</f>
        <v>415400000</v>
      </c>
      <c r="O137" s="43">
        <f t="shared" si="16"/>
        <v>1</v>
      </c>
      <c r="P137" s="12">
        <f>P134</f>
        <v>415400000</v>
      </c>
      <c r="Q137" s="73">
        <f>Q134</f>
        <v>415400000</v>
      </c>
    </row>
    <row r="138" spans="1:18" s="18" customFormat="1" ht="15" customHeight="1" x14ac:dyDescent="0.2">
      <c r="A138" s="17" t="s">
        <v>4</v>
      </c>
      <c r="B138" s="9"/>
      <c r="C138" s="9"/>
      <c r="D138" s="9"/>
      <c r="E138" s="9"/>
      <c r="F138" s="9"/>
      <c r="G138" s="10" t="s">
        <v>5</v>
      </c>
      <c r="H138" s="9" t="s">
        <v>9</v>
      </c>
      <c r="I138" s="11">
        <v>20</v>
      </c>
      <c r="J138" s="12">
        <f t="shared" ref="J138:N139" si="17">J101</f>
        <v>672500000</v>
      </c>
      <c r="K138" s="12">
        <f t="shared" si="17"/>
        <v>0</v>
      </c>
      <c r="L138" s="12">
        <f t="shared" si="17"/>
        <v>472279352.75999999</v>
      </c>
      <c r="M138" s="12">
        <f t="shared" si="17"/>
        <v>200220647.24000001</v>
      </c>
      <c r="N138" s="12">
        <f t="shared" si="17"/>
        <v>472279352.75999999</v>
      </c>
      <c r="O138" s="43">
        <f t="shared" si="16"/>
        <v>0.70227413049814125</v>
      </c>
      <c r="P138" s="12">
        <f>P101</f>
        <v>423505997.54000002</v>
      </c>
      <c r="Q138" s="73">
        <f>Q101</f>
        <v>404615248.94999999</v>
      </c>
      <c r="R138" s="65"/>
    </row>
    <row r="139" spans="1:18" s="18" customFormat="1" ht="15" customHeight="1" x14ac:dyDescent="0.2">
      <c r="A139" s="17" t="s">
        <v>4</v>
      </c>
      <c r="B139" s="9"/>
      <c r="C139" s="9"/>
      <c r="D139" s="9"/>
      <c r="E139" s="9"/>
      <c r="F139" s="9"/>
      <c r="G139" s="10" t="s">
        <v>5</v>
      </c>
      <c r="H139" s="9" t="s">
        <v>9</v>
      </c>
      <c r="I139" s="11">
        <v>21</v>
      </c>
      <c r="J139" s="12">
        <f t="shared" si="17"/>
        <v>132100000</v>
      </c>
      <c r="K139" s="12">
        <f t="shared" si="17"/>
        <v>0</v>
      </c>
      <c r="L139" s="12">
        <f t="shared" si="17"/>
        <v>132100000</v>
      </c>
      <c r="M139" s="12">
        <f t="shared" si="17"/>
        <v>0</v>
      </c>
      <c r="N139" s="12">
        <f t="shared" si="17"/>
        <v>132100000</v>
      </c>
      <c r="O139" s="43">
        <f t="shared" si="16"/>
        <v>1</v>
      </c>
      <c r="P139" s="12">
        <f>P102</f>
        <v>132100000</v>
      </c>
      <c r="Q139" s="73">
        <f>Q102</f>
        <v>132100000</v>
      </c>
      <c r="R139" s="65"/>
    </row>
    <row r="140" spans="1:18" ht="15.75" customHeight="1" thickBot="1" x14ac:dyDescent="0.3">
      <c r="A140" s="112" t="s">
        <v>30</v>
      </c>
      <c r="B140" s="113"/>
      <c r="C140" s="113"/>
      <c r="D140" s="113"/>
      <c r="E140" s="113"/>
      <c r="F140" s="113"/>
      <c r="G140" s="113"/>
      <c r="H140" s="113"/>
      <c r="I140" s="114"/>
      <c r="J140" s="60">
        <f>SUM(J136:J139)</f>
        <v>226053700000</v>
      </c>
      <c r="K140" s="60">
        <f>SUM(K136:K139)</f>
        <v>12888000000</v>
      </c>
      <c r="L140" s="60">
        <f>SUM(L136:L139)</f>
        <v>207897721814.75</v>
      </c>
      <c r="M140" s="60">
        <f>SUM(M136:M139)</f>
        <v>5267978185.25</v>
      </c>
      <c r="N140" s="60">
        <f>SUM(N136:N139)</f>
        <v>207892232494.75</v>
      </c>
      <c r="O140" s="62">
        <f>IF(N140&gt;1,N140/(J140-K140),0)</f>
        <v>0.97526118176962806</v>
      </c>
      <c r="P140" s="60">
        <f>SUM(P136:P139)</f>
        <v>203995835187.98001</v>
      </c>
      <c r="Q140" s="74">
        <f>SUM(Q136:Q139)</f>
        <v>199104478212.39001</v>
      </c>
    </row>
    <row r="141" spans="1:18" s="19" customFormat="1" ht="15.75" thickBot="1" x14ac:dyDescent="0.3">
      <c r="A141" s="106" t="s">
        <v>33</v>
      </c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8"/>
    </row>
    <row r="142" spans="1:18" s="19" customFormat="1" ht="24.75" customHeight="1" x14ac:dyDescent="0.25">
      <c r="A142" s="24" t="s">
        <v>19</v>
      </c>
      <c r="B142" s="25">
        <v>2901</v>
      </c>
      <c r="C142" s="25"/>
      <c r="D142" s="25"/>
      <c r="E142" s="25"/>
      <c r="F142" s="25"/>
      <c r="G142" s="26" t="s">
        <v>133</v>
      </c>
      <c r="H142" s="50" t="s">
        <v>6</v>
      </c>
      <c r="I142" s="27">
        <v>11</v>
      </c>
      <c r="J142" s="39">
        <f>J145+J146+J147+J148+J151+J152+J155</f>
        <v>16391000000</v>
      </c>
      <c r="K142" s="28">
        <f>K145+K146+K147+K148+K151+K152+K155</f>
        <v>0</v>
      </c>
      <c r="L142" s="28">
        <f>L145+L146+L147+L148+L151+L152+L155</f>
        <v>15683584777.129999</v>
      </c>
      <c r="M142" s="28">
        <f>M145+M146+M147+M148+M151+M152+M155</f>
        <v>707415222.86999989</v>
      </c>
      <c r="N142" s="28">
        <f>N145+N146+N147+N148+N151+N152+N155</f>
        <v>15683584777.129999</v>
      </c>
      <c r="O142" s="41">
        <f t="shared" ref="O142:O171" si="18">IF(N142&gt;1,N142/(J142-K142),0)</f>
        <v>0.9568412407498017</v>
      </c>
      <c r="P142" s="28">
        <f>P145+P146+P147+P148+P151+P152+P155</f>
        <v>8827221116.25</v>
      </c>
      <c r="Q142" s="36">
        <f>Q145+Q146+Q147+Q148+Q151+Q152+Q155</f>
        <v>8827221116.25</v>
      </c>
    </row>
    <row r="143" spans="1:18" s="19" customFormat="1" ht="24.75" customHeight="1" x14ac:dyDescent="0.25">
      <c r="A143" s="24" t="s">
        <v>19</v>
      </c>
      <c r="B143" s="25">
        <v>2901</v>
      </c>
      <c r="C143" s="25"/>
      <c r="D143" s="25"/>
      <c r="E143" s="25"/>
      <c r="F143" s="25"/>
      <c r="G143" s="26" t="s">
        <v>35</v>
      </c>
      <c r="H143" s="25" t="s">
        <v>9</v>
      </c>
      <c r="I143" s="27">
        <v>20</v>
      </c>
      <c r="J143" s="28">
        <f>J149+J153</f>
        <v>12261000000</v>
      </c>
      <c r="K143" s="28">
        <f>K149+K153</f>
        <v>0</v>
      </c>
      <c r="L143" s="28">
        <f>L149+L153</f>
        <v>7419128228.2399998</v>
      </c>
      <c r="M143" s="28">
        <f>M149+M153</f>
        <v>4841871771.7600002</v>
      </c>
      <c r="N143" s="28">
        <f>N149+N153</f>
        <v>7419128228.2399998</v>
      </c>
      <c r="O143" s="41">
        <f t="shared" si="18"/>
        <v>0.60509976578093139</v>
      </c>
      <c r="P143" s="39">
        <f>P149+P153</f>
        <v>2288596295.8299999</v>
      </c>
      <c r="Q143" s="36">
        <f>Q149+Q153</f>
        <v>2265448597.8299999</v>
      </c>
    </row>
    <row r="144" spans="1:18" ht="33" customHeight="1" x14ac:dyDescent="0.25">
      <c r="A144" s="24" t="s">
        <v>19</v>
      </c>
      <c r="B144" s="25">
        <v>2901</v>
      </c>
      <c r="C144" s="25"/>
      <c r="D144" s="25"/>
      <c r="E144" s="25"/>
      <c r="F144" s="25"/>
      <c r="G144" s="26" t="s">
        <v>35</v>
      </c>
      <c r="H144" s="25" t="s">
        <v>9</v>
      </c>
      <c r="I144" s="27">
        <v>21</v>
      </c>
      <c r="J144" s="28">
        <f>J150+J154</f>
        <v>1852300000</v>
      </c>
      <c r="K144" s="28">
        <f>K154</f>
        <v>0</v>
      </c>
      <c r="L144" s="28">
        <f>L150+L154</f>
        <v>1843501508</v>
      </c>
      <c r="M144" s="28">
        <f>M150+M154</f>
        <v>8798492</v>
      </c>
      <c r="N144" s="28">
        <f>N150+N154</f>
        <v>1843501508</v>
      </c>
      <c r="O144" s="41">
        <f t="shared" si="18"/>
        <v>0.99524996382875341</v>
      </c>
      <c r="P144" s="28">
        <f>P150+P154</f>
        <v>1162579614</v>
      </c>
      <c r="Q144" s="36">
        <f>Q150+Q154</f>
        <v>1156579614</v>
      </c>
    </row>
    <row r="145" spans="1:17" ht="32.25" customHeight="1" x14ac:dyDescent="0.25">
      <c r="A145" s="67" t="s">
        <v>19</v>
      </c>
      <c r="B145" s="77" t="s">
        <v>102</v>
      </c>
      <c r="C145" s="77" t="s">
        <v>103</v>
      </c>
      <c r="D145" s="77" t="s">
        <v>104</v>
      </c>
      <c r="E145" s="77" t="s">
        <v>0</v>
      </c>
      <c r="F145" s="77" t="s">
        <v>0</v>
      </c>
      <c r="G145" s="78" t="s">
        <v>117</v>
      </c>
      <c r="H145" s="77" t="s">
        <v>6</v>
      </c>
      <c r="I145" s="79">
        <v>11</v>
      </c>
      <c r="J145" s="63">
        <v>4700000000</v>
      </c>
      <c r="K145" s="63">
        <v>0</v>
      </c>
      <c r="L145" s="63">
        <v>4506118689.8299999</v>
      </c>
      <c r="M145" s="80">
        <f t="shared" ref="M145:M155" si="19">+J145-L145-K145</f>
        <v>193881310.17000008</v>
      </c>
      <c r="N145" s="80">
        <v>4506118689.8299999</v>
      </c>
      <c r="O145" s="40">
        <f t="shared" si="18"/>
        <v>0.95874865741063831</v>
      </c>
      <c r="P145" s="80">
        <v>1631057239.0699999</v>
      </c>
      <c r="Q145" s="81">
        <v>1631057239.0699999</v>
      </c>
    </row>
    <row r="146" spans="1:17" ht="46.5" customHeight="1" x14ac:dyDescent="0.25">
      <c r="A146" s="67" t="s">
        <v>19</v>
      </c>
      <c r="B146" s="77" t="s">
        <v>102</v>
      </c>
      <c r="C146" s="77" t="s">
        <v>103</v>
      </c>
      <c r="D146" s="77" t="s">
        <v>7</v>
      </c>
      <c r="E146" s="77" t="s">
        <v>0</v>
      </c>
      <c r="F146" s="77" t="s">
        <v>0</v>
      </c>
      <c r="G146" s="78" t="s">
        <v>118</v>
      </c>
      <c r="H146" s="77" t="s">
        <v>6</v>
      </c>
      <c r="I146" s="79">
        <v>11</v>
      </c>
      <c r="J146" s="80">
        <v>160000000</v>
      </c>
      <c r="K146" s="63">
        <v>0</v>
      </c>
      <c r="L146" s="63">
        <v>159506887</v>
      </c>
      <c r="M146" s="80">
        <f t="shared" si="19"/>
        <v>493113</v>
      </c>
      <c r="N146" s="80">
        <v>159506887</v>
      </c>
      <c r="O146" s="40">
        <f t="shared" si="18"/>
        <v>0.99691804375000004</v>
      </c>
      <c r="P146" s="80">
        <v>132979783.91</v>
      </c>
      <c r="Q146" s="81">
        <v>132979783.91</v>
      </c>
    </row>
    <row r="147" spans="1:17" ht="47.25" customHeight="1" x14ac:dyDescent="0.25">
      <c r="A147" s="67" t="s">
        <v>19</v>
      </c>
      <c r="B147" s="77" t="s">
        <v>102</v>
      </c>
      <c r="C147" s="77" t="s">
        <v>103</v>
      </c>
      <c r="D147" s="77" t="s">
        <v>8</v>
      </c>
      <c r="E147" s="77" t="s">
        <v>0</v>
      </c>
      <c r="F147" s="77" t="s">
        <v>0</v>
      </c>
      <c r="G147" s="78" t="s">
        <v>119</v>
      </c>
      <c r="H147" s="77" t="s">
        <v>6</v>
      </c>
      <c r="I147" s="79">
        <v>11</v>
      </c>
      <c r="J147" s="63">
        <v>3901000000</v>
      </c>
      <c r="K147" s="63">
        <v>0</v>
      </c>
      <c r="L147" s="63">
        <v>3537355348.9000001</v>
      </c>
      <c r="M147" s="80">
        <f t="shared" si="19"/>
        <v>363644651.0999999</v>
      </c>
      <c r="N147" s="80">
        <v>3537355348.9000001</v>
      </c>
      <c r="O147" s="40">
        <f t="shared" si="18"/>
        <v>0.90678168390156377</v>
      </c>
      <c r="P147" s="80">
        <v>2294387947.9499998</v>
      </c>
      <c r="Q147" s="81">
        <v>2294387947.9499998</v>
      </c>
    </row>
    <row r="148" spans="1:17" ht="30.75" customHeight="1" x14ac:dyDescent="0.25">
      <c r="A148" s="67" t="s">
        <v>19</v>
      </c>
      <c r="B148" s="77" t="s">
        <v>102</v>
      </c>
      <c r="C148" s="77" t="s">
        <v>103</v>
      </c>
      <c r="D148" s="77" t="s">
        <v>105</v>
      </c>
      <c r="E148" s="77" t="s">
        <v>0</v>
      </c>
      <c r="F148" s="77" t="s">
        <v>0</v>
      </c>
      <c r="G148" s="78" t="s">
        <v>120</v>
      </c>
      <c r="H148" s="77" t="s">
        <v>6</v>
      </c>
      <c r="I148" s="79">
        <v>11</v>
      </c>
      <c r="J148" s="80">
        <v>3710000000</v>
      </c>
      <c r="K148" s="63">
        <v>0</v>
      </c>
      <c r="L148" s="63">
        <v>3611830457.0799999</v>
      </c>
      <c r="M148" s="80">
        <f t="shared" si="19"/>
        <v>98169542.920000076</v>
      </c>
      <c r="N148" s="80">
        <v>3611830457.0799999</v>
      </c>
      <c r="O148" s="40">
        <f t="shared" si="18"/>
        <v>0.97353920676010774</v>
      </c>
      <c r="P148" s="80">
        <v>2258771018</v>
      </c>
      <c r="Q148" s="81">
        <v>2258771018</v>
      </c>
    </row>
    <row r="149" spans="1:17" ht="41.25" customHeight="1" x14ac:dyDescent="0.25">
      <c r="A149" s="67" t="s">
        <v>19</v>
      </c>
      <c r="B149" s="77" t="s">
        <v>102</v>
      </c>
      <c r="C149" s="77" t="s">
        <v>103</v>
      </c>
      <c r="D149" s="77" t="s">
        <v>105</v>
      </c>
      <c r="E149" s="77" t="s">
        <v>0</v>
      </c>
      <c r="F149" s="77" t="s">
        <v>0</v>
      </c>
      <c r="G149" s="78" t="s">
        <v>120</v>
      </c>
      <c r="H149" s="77" t="s">
        <v>9</v>
      </c>
      <c r="I149" s="79">
        <v>20</v>
      </c>
      <c r="J149" s="80">
        <v>4100000000</v>
      </c>
      <c r="K149" s="63">
        <v>0</v>
      </c>
      <c r="L149" s="63">
        <v>1438294518</v>
      </c>
      <c r="M149" s="80">
        <f t="shared" si="19"/>
        <v>2661705482</v>
      </c>
      <c r="N149" s="80">
        <v>1438294518</v>
      </c>
      <c r="O149" s="40">
        <f t="shared" si="18"/>
        <v>0.35080354097560973</v>
      </c>
      <c r="P149" s="80">
        <v>417463892</v>
      </c>
      <c r="Q149" s="81">
        <v>394407853</v>
      </c>
    </row>
    <row r="150" spans="1:17" ht="41.25" customHeight="1" x14ac:dyDescent="0.25">
      <c r="A150" s="67" t="s">
        <v>19</v>
      </c>
      <c r="B150" s="77" t="s">
        <v>102</v>
      </c>
      <c r="C150" s="77" t="s">
        <v>103</v>
      </c>
      <c r="D150" s="77" t="s">
        <v>105</v>
      </c>
      <c r="E150" s="77" t="s">
        <v>0</v>
      </c>
      <c r="F150" s="77" t="s">
        <v>0</v>
      </c>
      <c r="G150" s="78" t="s">
        <v>120</v>
      </c>
      <c r="H150" s="77" t="s">
        <v>9</v>
      </c>
      <c r="I150" s="79">
        <v>21</v>
      </c>
      <c r="J150" s="80">
        <v>1900000</v>
      </c>
      <c r="K150" s="63">
        <v>0</v>
      </c>
      <c r="L150" s="63">
        <v>1551890</v>
      </c>
      <c r="M150" s="80">
        <f t="shared" si="19"/>
        <v>348110</v>
      </c>
      <c r="N150" s="80">
        <v>1551890</v>
      </c>
      <c r="O150" s="40">
        <f t="shared" si="18"/>
        <v>0.81678421052631578</v>
      </c>
      <c r="P150" s="80">
        <v>1551890</v>
      </c>
      <c r="Q150" s="81">
        <v>1551890</v>
      </c>
    </row>
    <row r="151" spans="1:17" ht="40.5" customHeight="1" x14ac:dyDescent="0.25">
      <c r="A151" s="67" t="s">
        <v>19</v>
      </c>
      <c r="B151" s="77" t="s">
        <v>102</v>
      </c>
      <c r="C151" s="77" t="s">
        <v>103</v>
      </c>
      <c r="D151" s="77" t="s">
        <v>106</v>
      </c>
      <c r="E151" s="77" t="s">
        <v>0</v>
      </c>
      <c r="F151" s="77" t="s">
        <v>0</v>
      </c>
      <c r="G151" s="78" t="s">
        <v>121</v>
      </c>
      <c r="H151" s="77" t="s">
        <v>6</v>
      </c>
      <c r="I151" s="79">
        <v>11</v>
      </c>
      <c r="J151" s="63">
        <v>3210000000</v>
      </c>
      <c r="K151" s="63">
        <v>0</v>
      </c>
      <c r="L151" s="63">
        <v>3160197063.3200002</v>
      </c>
      <c r="M151" s="80">
        <f t="shared" si="19"/>
        <v>49802936.679999828</v>
      </c>
      <c r="N151" s="80">
        <v>3160197063.3200002</v>
      </c>
      <c r="O151" s="40">
        <f t="shared" si="18"/>
        <v>0.98448506645482869</v>
      </c>
      <c r="P151" s="80">
        <v>1805448796.3199999</v>
      </c>
      <c r="Q151" s="81">
        <v>1805448796.3199999</v>
      </c>
    </row>
    <row r="152" spans="1:17" ht="43.5" customHeight="1" x14ac:dyDescent="0.25">
      <c r="A152" s="67" t="s">
        <v>19</v>
      </c>
      <c r="B152" s="77" t="s">
        <v>102</v>
      </c>
      <c r="C152" s="77" t="s">
        <v>103</v>
      </c>
      <c r="D152" s="77" t="s">
        <v>107</v>
      </c>
      <c r="E152" s="77" t="s">
        <v>0</v>
      </c>
      <c r="F152" s="77"/>
      <c r="G152" s="78" t="s">
        <v>122</v>
      </c>
      <c r="H152" s="77" t="s">
        <v>6</v>
      </c>
      <c r="I152" s="79">
        <v>11</v>
      </c>
      <c r="J152" s="80">
        <v>60000000</v>
      </c>
      <c r="K152" s="63">
        <v>0</v>
      </c>
      <c r="L152" s="63">
        <v>59387532</v>
      </c>
      <c r="M152" s="80">
        <f t="shared" si="19"/>
        <v>612468</v>
      </c>
      <c r="N152" s="80">
        <v>59387532</v>
      </c>
      <c r="O152" s="40">
        <f t="shared" si="18"/>
        <v>0.98979220000000001</v>
      </c>
      <c r="P152" s="80">
        <v>59387532</v>
      </c>
      <c r="Q152" s="81">
        <v>59387532</v>
      </c>
    </row>
    <row r="153" spans="1:17" ht="42.75" customHeight="1" x14ac:dyDescent="0.25">
      <c r="A153" s="67" t="s">
        <v>19</v>
      </c>
      <c r="B153" s="77" t="s">
        <v>102</v>
      </c>
      <c r="C153" s="77" t="s">
        <v>103</v>
      </c>
      <c r="D153" s="77" t="s">
        <v>107</v>
      </c>
      <c r="E153" s="77" t="s">
        <v>0</v>
      </c>
      <c r="F153" s="77" t="s">
        <v>0</v>
      </c>
      <c r="G153" s="78" t="s">
        <v>122</v>
      </c>
      <c r="H153" s="77" t="s">
        <v>9</v>
      </c>
      <c r="I153" s="79">
        <v>20</v>
      </c>
      <c r="J153" s="63">
        <v>8161000000</v>
      </c>
      <c r="K153" s="63">
        <v>0</v>
      </c>
      <c r="L153" s="63">
        <v>5980833710.2399998</v>
      </c>
      <c r="M153" s="80">
        <f t="shared" si="19"/>
        <v>2180166289.7600002</v>
      </c>
      <c r="N153" s="80">
        <v>5980833710.2399998</v>
      </c>
      <c r="O153" s="40">
        <f t="shared" si="18"/>
        <v>0.73285549690479102</v>
      </c>
      <c r="P153" s="80">
        <v>1871132403.8299999</v>
      </c>
      <c r="Q153" s="81">
        <v>1871040744.8299999</v>
      </c>
    </row>
    <row r="154" spans="1:17" ht="41.25" customHeight="1" x14ac:dyDescent="0.25">
      <c r="A154" s="67" t="s">
        <v>19</v>
      </c>
      <c r="B154" s="77" t="s">
        <v>102</v>
      </c>
      <c r="C154" s="77" t="s">
        <v>103</v>
      </c>
      <c r="D154" s="77" t="s">
        <v>107</v>
      </c>
      <c r="E154" s="77" t="s">
        <v>0</v>
      </c>
      <c r="F154" s="77" t="s">
        <v>0</v>
      </c>
      <c r="G154" s="78" t="s">
        <v>122</v>
      </c>
      <c r="H154" s="77" t="s">
        <v>9</v>
      </c>
      <c r="I154" s="79">
        <v>21</v>
      </c>
      <c r="J154" s="63">
        <v>1850400000</v>
      </c>
      <c r="K154" s="63">
        <v>0</v>
      </c>
      <c r="L154" s="63">
        <v>1841949618</v>
      </c>
      <c r="M154" s="80">
        <f t="shared" si="19"/>
        <v>8450382</v>
      </c>
      <c r="N154" s="80">
        <v>1841949618</v>
      </c>
      <c r="O154" s="40">
        <f t="shared" si="18"/>
        <v>0.99543321335927371</v>
      </c>
      <c r="P154" s="80">
        <v>1161027724</v>
      </c>
      <c r="Q154" s="81">
        <v>1155027724</v>
      </c>
    </row>
    <row r="155" spans="1:17" s="66" customFormat="1" ht="42.75" customHeight="1" x14ac:dyDescent="0.25">
      <c r="A155" s="67" t="s">
        <v>19</v>
      </c>
      <c r="B155" s="77" t="s">
        <v>102</v>
      </c>
      <c r="C155" s="77" t="s">
        <v>103</v>
      </c>
      <c r="D155" s="77" t="s">
        <v>108</v>
      </c>
      <c r="E155" s="77" t="s">
        <v>0</v>
      </c>
      <c r="F155" s="77" t="s">
        <v>0</v>
      </c>
      <c r="G155" s="78" t="s">
        <v>123</v>
      </c>
      <c r="H155" s="77" t="s">
        <v>6</v>
      </c>
      <c r="I155" s="79">
        <v>11</v>
      </c>
      <c r="J155" s="80">
        <v>650000000</v>
      </c>
      <c r="K155" s="63">
        <v>0</v>
      </c>
      <c r="L155" s="63">
        <v>649188799</v>
      </c>
      <c r="M155" s="80">
        <f t="shared" si="19"/>
        <v>811201</v>
      </c>
      <c r="N155" s="80">
        <v>649188799</v>
      </c>
      <c r="O155" s="40">
        <f t="shared" si="18"/>
        <v>0.9987519984615385</v>
      </c>
      <c r="P155" s="80">
        <v>645188799</v>
      </c>
      <c r="Q155" s="81">
        <v>645188799</v>
      </c>
    </row>
    <row r="156" spans="1:17" ht="31.5" customHeight="1" x14ac:dyDescent="0.25">
      <c r="A156" s="71" t="s">
        <v>19</v>
      </c>
      <c r="B156" s="25">
        <v>2999</v>
      </c>
      <c r="C156" s="25"/>
      <c r="D156" s="25"/>
      <c r="E156" s="25"/>
      <c r="F156" s="25"/>
      <c r="G156" s="26" t="s">
        <v>134</v>
      </c>
      <c r="H156" s="25" t="s">
        <v>6</v>
      </c>
      <c r="I156" s="27">
        <v>11</v>
      </c>
      <c r="J156" s="28">
        <f>SUM(J157:J167)</f>
        <v>14164290240</v>
      </c>
      <c r="K156" s="39">
        <f>SUM(K158:K167)</f>
        <v>0</v>
      </c>
      <c r="L156" s="39">
        <f>SUM(L157:L167)</f>
        <v>12116716833.49</v>
      </c>
      <c r="M156" s="28">
        <f>SUM(M157:M167)</f>
        <v>2047573406.5100002</v>
      </c>
      <c r="N156" s="28">
        <f>SUM(N157:N167)</f>
        <v>12116716833.49</v>
      </c>
      <c r="O156" s="41">
        <f t="shared" si="18"/>
        <v>0.85544115717654201</v>
      </c>
      <c r="P156" s="28">
        <f>SUM(P157:P167)</f>
        <v>9447423177.6699982</v>
      </c>
      <c r="Q156" s="36">
        <f>SUM(Q157:Q167)</f>
        <v>9144654873.6699982</v>
      </c>
    </row>
    <row r="157" spans="1:17" ht="31.5" customHeight="1" x14ac:dyDescent="0.25">
      <c r="A157" s="67" t="s">
        <v>19</v>
      </c>
      <c r="B157" s="20" t="s">
        <v>109</v>
      </c>
      <c r="C157" s="20" t="s">
        <v>103</v>
      </c>
      <c r="D157" s="20">
        <v>11</v>
      </c>
      <c r="E157" s="20"/>
      <c r="F157" s="20"/>
      <c r="G157" s="37" t="s">
        <v>145</v>
      </c>
      <c r="H157" s="20" t="s">
        <v>6</v>
      </c>
      <c r="I157" s="21">
        <v>11</v>
      </c>
      <c r="J157" s="22">
        <v>1230108111</v>
      </c>
      <c r="K157" s="44">
        <v>0</v>
      </c>
      <c r="L157" s="44">
        <v>104509470</v>
      </c>
      <c r="M157" s="22">
        <f t="shared" ref="M157:M167" si="20">+J157-L157-K157</f>
        <v>1125598641</v>
      </c>
      <c r="N157" s="22">
        <v>104509470</v>
      </c>
      <c r="O157" s="40">
        <f t="shared" si="18"/>
        <v>8.4959581247733104E-2</v>
      </c>
      <c r="P157" s="22">
        <v>45837228</v>
      </c>
      <c r="Q157" s="23">
        <v>45837228</v>
      </c>
    </row>
    <row r="158" spans="1:17" ht="42.75" customHeight="1" x14ac:dyDescent="0.25">
      <c r="A158" s="67" t="s">
        <v>19</v>
      </c>
      <c r="B158" s="77" t="s">
        <v>109</v>
      </c>
      <c r="C158" s="77" t="s">
        <v>103</v>
      </c>
      <c r="D158" s="77" t="s">
        <v>106</v>
      </c>
      <c r="E158" s="77"/>
      <c r="F158" s="77"/>
      <c r="G158" s="78" t="s">
        <v>124</v>
      </c>
      <c r="H158" s="77" t="s">
        <v>6</v>
      </c>
      <c r="I158" s="79">
        <v>11</v>
      </c>
      <c r="J158" s="80">
        <v>200000000</v>
      </c>
      <c r="K158" s="63">
        <v>0</v>
      </c>
      <c r="L158" s="63">
        <v>200000000</v>
      </c>
      <c r="M158" s="80">
        <f t="shared" si="20"/>
        <v>0</v>
      </c>
      <c r="N158" s="80">
        <v>200000000</v>
      </c>
      <c r="O158" s="40">
        <f t="shared" si="18"/>
        <v>1</v>
      </c>
      <c r="P158" s="80">
        <v>0</v>
      </c>
      <c r="Q158" s="81">
        <v>0</v>
      </c>
    </row>
    <row r="159" spans="1:17" ht="33" customHeight="1" x14ac:dyDescent="0.25">
      <c r="A159" s="67" t="s">
        <v>19</v>
      </c>
      <c r="B159" s="77" t="s">
        <v>109</v>
      </c>
      <c r="C159" s="77" t="s">
        <v>103</v>
      </c>
      <c r="D159" s="77" t="s">
        <v>107</v>
      </c>
      <c r="E159" s="77" t="s">
        <v>0</v>
      </c>
      <c r="F159" s="77" t="s">
        <v>0</v>
      </c>
      <c r="G159" s="78" t="s">
        <v>125</v>
      </c>
      <c r="H159" s="77" t="s">
        <v>6</v>
      </c>
      <c r="I159" s="79">
        <v>11</v>
      </c>
      <c r="J159" s="80">
        <v>6550000000</v>
      </c>
      <c r="K159" s="63">
        <v>0</v>
      </c>
      <c r="L159" s="63">
        <v>6547260694.6899996</v>
      </c>
      <c r="M159" s="80">
        <f t="shared" si="20"/>
        <v>2739305.3100004196</v>
      </c>
      <c r="N159" s="80">
        <v>6547260694.6899996</v>
      </c>
      <c r="O159" s="40">
        <f t="shared" si="18"/>
        <v>0.9995817854488549</v>
      </c>
      <c r="P159" s="80">
        <v>6370718730.79</v>
      </c>
      <c r="Q159" s="81">
        <v>6087299826.79</v>
      </c>
    </row>
    <row r="160" spans="1:17" ht="33" customHeight="1" x14ac:dyDescent="0.25">
      <c r="A160" s="67" t="s">
        <v>19</v>
      </c>
      <c r="B160" s="77" t="s">
        <v>109</v>
      </c>
      <c r="C160" s="77" t="s">
        <v>103</v>
      </c>
      <c r="D160" s="77" t="s">
        <v>108</v>
      </c>
      <c r="E160" s="77" t="s">
        <v>0</v>
      </c>
      <c r="F160" s="77" t="s">
        <v>0</v>
      </c>
      <c r="G160" s="78" t="s">
        <v>126</v>
      </c>
      <c r="H160" s="77" t="s">
        <v>6</v>
      </c>
      <c r="I160" s="79">
        <v>11</v>
      </c>
      <c r="J160" s="80">
        <v>3764182129</v>
      </c>
      <c r="K160" s="63">
        <v>0</v>
      </c>
      <c r="L160" s="63">
        <v>3659610003.0500002</v>
      </c>
      <c r="M160" s="80">
        <f t="shared" si="20"/>
        <v>104572125.94999981</v>
      </c>
      <c r="N160" s="80">
        <v>3659610003.0500002</v>
      </c>
      <c r="O160" s="40">
        <f t="shared" si="18"/>
        <v>0.97221916411951603</v>
      </c>
      <c r="P160" s="80">
        <v>2238773379.4899998</v>
      </c>
      <c r="Q160" s="81">
        <v>2219423979.4899998</v>
      </c>
    </row>
    <row r="161" spans="1:17" ht="45" customHeight="1" x14ac:dyDescent="0.25">
      <c r="A161" s="67" t="s">
        <v>19</v>
      </c>
      <c r="B161" s="77" t="s">
        <v>109</v>
      </c>
      <c r="C161" s="77" t="s">
        <v>103</v>
      </c>
      <c r="D161" s="77" t="s">
        <v>110</v>
      </c>
      <c r="E161" s="77"/>
      <c r="F161" s="77"/>
      <c r="G161" s="78" t="s">
        <v>127</v>
      </c>
      <c r="H161" s="77" t="s">
        <v>6</v>
      </c>
      <c r="I161" s="79">
        <v>11</v>
      </c>
      <c r="J161" s="80">
        <v>200000000</v>
      </c>
      <c r="K161" s="63">
        <v>0</v>
      </c>
      <c r="L161" s="63">
        <v>155589000</v>
      </c>
      <c r="M161" s="80">
        <f t="shared" si="20"/>
        <v>44411000</v>
      </c>
      <c r="N161" s="80">
        <v>155589000</v>
      </c>
      <c r="O161" s="40">
        <f t="shared" si="18"/>
        <v>0.777945</v>
      </c>
      <c r="P161" s="80">
        <v>0</v>
      </c>
      <c r="Q161" s="81">
        <v>0</v>
      </c>
    </row>
    <row r="162" spans="1:17" ht="33" customHeight="1" x14ac:dyDescent="0.25">
      <c r="A162" s="67" t="s">
        <v>19</v>
      </c>
      <c r="B162" s="77" t="s">
        <v>109</v>
      </c>
      <c r="C162" s="77" t="s">
        <v>103</v>
      </c>
      <c r="D162" s="77" t="s">
        <v>111</v>
      </c>
      <c r="E162" s="77"/>
      <c r="F162" s="77"/>
      <c r="G162" s="78" t="s">
        <v>128</v>
      </c>
      <c r="H162" s="77" t="s">
        <v>6</v>
      </c>
      <c r="I162" s="79">
        <v>11</v>
      </c>
      <c r="J162" s="80">
        <v>90000000</v>
      </c>
      <c r="K162" s="63">
        <v>0</v>
      </c>
      <c r="L162" s="63">
        <v>89723455</v>
      </c>
      <c r="M162" s="80">
        <f t="shared" si="20"/>
        <v>276545</v>
      </c>
      <c r="N162" s="80">
        <v>89723455</v>
      </c>
      <c r="O162" s="40">
        <f t="shared" si="18"/>
        <v>0.99692727777777779</v>
      </c>
      <c r="P162" s="80">
        <v>87399205</v>
      </c>
      <c r="Q162" s="81">
        <v>87399205</v>
      </c>
    </row>
    <row r="163" spans="1:17" ht="32.25" customHeight="1" x14ac:dyDescent="0.25">
      <c r="A163" s="67" t="s">
        <v>19</v>
      </c>
      <c r="B163" s="77" t="s">
        <v>109</v>
      </c>
      <c r="C163" s="77" t="s">
        <v>103</v>
      </c>
      <c r="D163" s="77" t="s">
        <v>112</v>
      </c>
      <c r="E163" s="77" t="s">
        <v>0</v>
      </c>
      <c r="F163" s="77" t="s">
        <v>0</v>
      </c>
      <c r="G163" s="78" t="s">
        <v>129</v>
      </c>
      <c r="H163" s="77" t="s">
        <v>6</v>
      </c>
      <c r="I163" s="79">
        <v>11</v>
      </c>
      <c r="J163" s="80">
        <v>0</v>
      </c>
      <c r="K163" s="63">
        <v>0</v>
      </c>
      <c r="L163" s="63">
        <v>0</v>
      </c>
      <c r="M163" s="80">
        <f t="shared" si="20"/>
        <v>0</v>
      </c>
      <c r="N163" s="80">
        <v>0</v>
      </c>
      <c r="O163" s="40">
        <f t="shared" si="18"/>
        <v>0</v>
      </c>
      <c r="P163" s="80">
        <v>0</v>
      </c>
      <c r="Q163" s="81">
        <v>0</v>
      </c>
    </row>
    <row r="164" spans="1:17" ht="44.25" customHeight="1" x14ac:dyDescent="0.25">
      <c r="A164" s="67" t="s">
        <v>19</v>
      </c>
      <c r="B164" s="77" t="s">
        <v>109</v>
      </c>
      <c r="C164" s="77" t="s">
        <v>103</v>
      </c>
      <c r="D164" s="77" t="s">
        <v>113</v>
      </c>
      <c r="E164" s="77" t="s">
        <v>0</v>
      </c>
      <c r="F164" s="77" t="s">
        <v>0</v>
      </c>
      <c r="G164" s="78" t="s">
        <v>130</v>
      </c>
      <c r="H164" s="77" t="s">
        <v>6</v>
      </c>
      <c r="I164" s="79">
        <v>11</v>
      </c>
      <c r="J164" s="80">
        <v>330000000</v>
      </c>
      <c r="K164" s="63">
        <v>0</v>
      </c>
      <c r="L164" s="63">
        <v>329951827.24000001</v>
      </c>
      <c r="M164" s="80">
        <f t="shared" si="20"/>
        <v>48172.759999990463</v>
      </c>
      <c r="N164" s="80">
        <v>329951827.24000001</v>
      </c>
      <c r="O164" s="40">
        <f t="shared" si="18"/>
        <v>0.99985402193939399</v>
      </c>
      <c r="P164" s="80">
        <v>155379691.44</v>
      </c>
      <c r="Q164" s="81">
        <v>155379691.44</v>
      </c>
    </row>
    <row r="165" spans="1:17" ht="32.25" customHeight="1" x14ac:dyDescent="0.25">
      <c r="A165" s="67"/>
      <c r="B165" s="20" t="s">
        <v>109</v>
      </c>
      <c r="C165" s="20" t="s">
        <v>103</v>
      </c>
      <c r="D165" s="20" t="s">
        <v>115</v>
      </c>
      <c r="E165" s="20"/>
      <c r="F165" s="20"/>
      <c r="G165" s="37" t="s">
        <v>131</v>
      </c>
      <c r="H165" s="20" t="s">
        <v>6</v>
      </c>
      <c r="I165" s="21">
        <v>11</v>
      </c>
      <c r="J165" s="22">
        <v>500000000</v>
      </c>
      <c r="K165" s="44">
        <v>0</v>
      </c>
      <c r="L165" s="44">
        <v>490751032.69999999</v>
      </c>
      <c r="M165" s="22">
        <f t="shared" si="20"/>
        <v>9248967.3000000119</v>
      </c>
      <c r="N165" s="22">
        <v>490751032.69999999</v>
      </c>
      <c r="O165" s="40">
        <f t="shared" si="18"/>
        <v>0.98150206539999996</v>
      </c>
      <c r="P165" s="22">
        <v>153815932.13999999</v>
      </c>
      <c r="Q165" s="23">
        <v>153815932.13999999</v>
      </c>
    </row>
    <row r="166" spans="1:17" ht="32.25" customHeight="1" x14ac:dyDescent="0.25">
      <c r="A166" s="67" t="s">
        <v>19</v>
      </c>
      <c r="B166" s="20" t="s">
        <v>109</v>
      </c>
      <c r="C166" s="20" t="s">
        <v>103</v>
      </c>
      <c r="D166" s="20" t="s">
        <v>116</v>
      </c>
      <c r="E166" s="20"/>
      <c r="F166" s="20"/>
      <c r="G166" s="37" t="s">
        <v>132</v>
      </c>
      <c r="H166" s="20" t="s">
        <v>6</v>
      </c>
      <c r="I166" s="21">
        <v>11</v>
      </c>
      <c r="J166" s="22">
        <v>550000000</v>
      </c>
      <c r="K166" s="44">
        <v>0</v>
      </c>
      <c r="L166" s="44">
        <v>533020660.81</v>
      </c>
      <c r="M166" s="22">
        <f t="shared" si="20"/>
        <v>16979339.189999998</v>
      </c>
      <c r="N166" s="22">
        <v>533020660.81</v>
      </c>
      <c r="O166" s="40">
        <f t="shared" si="18"/>
        <v>0.96912847420000003</v>
      </c>
      <c r="P166" s="22">
        <v>390818040.81</v>
      </c>
      <c r="Q166" s="23">
        <v>390818040.81</v>
      </c>
    </row>
    <row r="167" spans="1:17" ht="25.5" customHeight="1" x14ac:dyDescent="0.25">
      <c r="A167" s="67" t="s">
        <v>19</v>
      </c>
      <c r="B167" s="77" t="s">
        <v>109</v>
      </c>
      <c r="C167" s="77" t="s">
        <v>103</v>
      </c>
      <c r="D167" s="77">
        <v>24</v>
      </c>
      <c r="E167" s="77"/>
      <c r="F167" s="77"/>
      <c r="G167" s="37" t="s">
        <v>144</v>
      </c>
      <c r="H167" s="77" t="s">
        <v>6</v>
      </c>
      <c r="I167" s="79">
        <v>11</v>
      </c>
      <c r="J167" s="80">
        <v>750000000</v>
      </c>
      <c r="K167" s="63">
        <v>0</v>
      </c>
      <c r="L167" s="63">
        <v>6300690</v>
      </c>
      <c r="M167" s="80">
        <f t="shared" si="20"/>
        <v>743699310</v>
      </c>
      <c r="N167" s="80">
        <v>6300690</v>
      </c>
      <c r="O167" s="40">
        <f t="shared" si="18"/>
        <v>8.4009199999999992E-3</v>
      </c>
      <c r="P167" s="80">
        <v>4680970</v>
      </c>
      <c r="Q167" s="81">
        <v>4680970</v>
      </c>
    </row>
    <row r="168" spans="1:17" ht="16.5" customHeight="1" x14ac:dyDescent="0.25">
      <c r="A168" s="14" t="s">
        <v>19</v>
      </c>
      <c r="B168" s="4"/>
      <c r="C168" s="4"/>
      <c r="D168" s="4"/>
      <c r="E168" s="4"/>
      <c r="F168" s="4"/>
      <c r="G168" s="3" t="s">
        <v>20</v>
      </c>
      <c r="H168" s="4" t="s">
        <v>6</v>
      </c>
      <c r="I168" s="5">
        <v>11</v>
      </c>
      <c r="J168" s="6">
        <f>J142+J156</f>
        <v>30555290240</v>
      </c>
      <c r="K168" s="6">
        <f>K142+K156</f>
        <v>0</v>
      </c>
      <c r="L168" s="6">
        <f>L142+L156</f>
        <v>27800301610.619999</v>
      </c>
      <c r="M168" s="6">
        <f>M142+M156</f>
        <v>2754988629.3800001</v>
      </c>
      <c r="N168" s="6">
        <f>N142+N156</f>
        <v>27800301610.619999</v>
      </c>
      <c r="O168" s="42">
        <f t="shared" si="18"/>
        <v>0.90983595286640617</v>
      </c>
      <c r="P168" s="6">
        <f>P142+P156</f>
        <v>18274644293.919998</v>
      </c>
      <c r="Q168" s="15">
        <f>Q142+Q156</f>
        <v>17971875989.919998</v>
      </c>
    </row>
    <row r="169" spans="1:17" ht="16.5" customHeight="1" x14ac:dyDescent="0.25">
      <c r="A169" s="14" t="s">
        <v>19</v>
      </c>
      <c r="B169" s="4"/>
      <c r="C169" s="4"/>
      <c r="D169" s="4"/>
      <c r="E169" s="4"/>
      <c r="F169" s="4"/>
      <c r="G169" s="3" t="s">
        <v>20</v>
      </c>
      <c r="H169" s="4" t="s">
        <v>9</v>
      </c>
      <c r="I169" s="5">
        <v>20</v>
      </c>
      <c r="J169" s="6">
        <f>J143</f>
        <v>12261000000</v>
      </c>
      <c r="K169" s="6">
        <f t="shared" ref="K169:Q169" si="21">K143</f>
        <v>0</v>
      </c>
      <c r="L169" s="6">
        <f t="shared" si="21"/>
        <v>7419128228.2399998</v>
      </c>
      <c r="M169" s="6">
        <f>M143</f>
        <v>4841871771.7600002</v>
      </c>
      <c r="N169" s="6">
        <f>N143</f>
        <v>7419128228.2399998</v>
      </c>
      <c r="O169" s="42">
        <f>IF(N169&gt;1,N169/(J169-K169),0)</f>
        <v>0.60509976578093139</v>
      </c>
      <c r="P169" s="6">
        <f t="shared" si="21"/>
        <v>2288596295.8299999</v>
      </c>
      <c r="Q169" s="15">
        <f t="shared" si="21"/>
        <v>2265448597.8299999</v>
      </c>
    </row>
    <row r="170" spans="1:17" ht="15" customHeight="1" x14ac:dyDescent="0.25">
      <c r="A170" s="14" t="s">
        <v>19</v>
      </c>
      <c r="B170" s="4"/>
      <c r="C170" s="4"/>
      <c r="D170" s="4"/>
      <c r="E170" s="4"/>
      <c r="F170" s="4"/>
      <c r="G170" s="3" t="s">
        <v>20</v>
      </c>
      <c r="H170" s="4" t="s">
        <v>9</v>
      </c>
      <c r="I170" s="5">
        <v>21</v>
      </c>
      <c r="J170" s="6">
        <f>J144</f>
        <v>1852300000</v>
      </c>
      <c r="K170" s="6">
        <f t="shared" ref="K170:Q170" si="22">K144</f>
        <v>0</v>
      </c>
      <c r="L170" s="6">
        <f t="shared" si="22"/>
        <v>1843501508</v>
      </c>
      <c r="M170" s="6">
        <f>M144</f>
        <v>8798492</v>
      </c>
      <c r="N170" s="6">
        <f t="shared" si="22"/>
        <v>1843501508</v>
      </c>
      <c r="O170" s="42">
        <f t="shared" si="18"/>
        <v>0.99524996382875341</v>
      </c>
      <c r="P170" s="6">
        <f t="shared" si="22"/>
        <v>1162579614</v>
      </c>
      <c r="Q170" s="15">
        <f t="shared" si="22"/>
        <v>1156579614</v>
      </c>
    </row>
    <row r="171" spans="1:17" s="18" customFormat="1" ht="13.5" customHeight="1" x14ac:dyDescent="0.2">
      <c r="A171" s="109" t="s">
        <v>31</v>
      </c>
      <c r="B171" s="110"/>
      <c r="C171" s="110"/>
      <c r="D171" s="110"/>
      <c r="E171" s="110"/>
      <c r="F171" s="110"/>
      <c r="G171" s="110"/>
      <c r="H171" s="110"/>
      <c r="I171" s="111"/>
      <c r="J171" s="7">
        <f>SUM(J168:J170)</f>
        <v>44668590240</v>
      </c>
      <c r="K171" s="7">
        <f>SUM(K168:K170)</f>
        <v>0</v>
      </c>
      <c r="L171" s="7">
        <f>SUM(L168:L170)</f>
        <v>37062931346.860001</v>
      </c>
      <c r="M171" s="58">
        <f>SUM(M168:M170)</f>
        <v>7605658893.1400003</v>
      </c>
      <c r="N171" s="58">
        <f>SUM(N168:N170)</f>
        <v>37062931346.860001</v>
      </c>
      <c r="O171" s="42">
        <f t="shared" si="18"/>
        <v>0.82973138726170825</v>
      </c>
      <c r="P171" s="7">
        <f>SUM(P168:P170)</f>
        <v>21725820203.75</v>
      </c>
      <c r="Q171" s="16">
        <f>SUM(Q168:Q170)</f>
        <v>21393904201.75</v>
      </c>
    </row>
    <row r="172" spans="1:17" s="29" customFormat="1" ht="11.25" customHeight="1" thickBot="1" x14ac:dyDescent="0.3">
      <c r="A172" s="119" t="s">
        <v>32</v>
      </c>
      <c r="B172" s="120"/>
      <c r="C172" s="120"/>
      <c r="D172" s="120"/>
      <c r="E172" s="120"/>
      <c r="F172" s="120"/>
      <c r="G172" s="120"/>
      <c r="H172" s="120"/>
      <c r="I172" s="121"/>
      <c r="J172" s="104">
        <f>+J171+J140</f>
        <v>270722290240</v>
      </c>
      <c r="K172" s="59">
        <f>+K171+K140</f>
        <v>12888000000</v>
      </c>
      <c r="L172" s="59">
        <f>+L171+L140</f>
        <v>244960653161.60999</v>
      </c>
      <c r="M172" s="59">
        <f>+M171+M140</f>
        <v>12873637078.389999</v>
      </c>
      <c r="N172" s="59">
        <f>+N171+N140</f>
        <v>244955163841.60999</v>
      </c>
      <c r="O172" s="61">
        <f>IF(N172&gt;1,N172/(J172-K172),0)</f>
        <v>0.95004882249602363</v>
      </c>
      <c r="P172" s="59">
        <f>+P171+P140</f>
        <v>225721655391.73001</v>
      </c>
      <c r="Q172" s="75">
        <f>Q140+Q171</f>
        <v>220498382414.14001</v>
      </c>
    </row>
    <row r="173" spans="1:17" s="124" customFormat="1" ht="11.25" customHeight="1" x14ac:dyDescent="0.25">
      <c r="A173" s="122"/>
      <c r="B173" s="122"/>
      <c r="C173" s="122"/>
      <c r="D173" s="122"/>
      <c r="E173" s="122"/>
      <c r="F173" s="122"/>
      <c r="G173" s="122"/>
      <c r="H173" s="122"/>
      <c r="I173" s="122"/>
      <c r="J173" s="92"/>
      <c r="K173" s="92"/>
      <c r="L173" s="92"/>
      <c r="M173" s="92"/>
      <c r="N173" s="92"/>
      <c r="O173" s="123"/>
      <c r="P173" s="92"/>
      <c r="Q173" s="92"/>
    </row>
    <row r="174" spans="1:17" s="29" customFormat="1" ht="11.25" customHeight="1" x14ac:dyDescent="0.25">
      <c r="A174" s="115" t="s">
        <v>196</v>
      </c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</row>
    <row r="175" spans="1:17" s="29" customFormat="1" ht="11.25" customHeight="1" x14ac:dyDescent="0.25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</row>
    <row r="176" spans="1:17" s="29" customFormat="1" ht="11.25" customHeight="1" x14ac:dyDescent="0.25">
      <c r="A176" s="105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</row>
    <row r="177" spans="1:17" s="29" customFormat="1" ht="9" customHeight="1" x14ac:dyDescent="0.25">
      <c r="A177" s="29" t="s">
        <v>34</v>
      </c>
      <c r="E177" s="30"/>
      <c r="F177" s="31"/>
      <c r="G177" s="32"/>
      <c r="H177" s="33"/>
      <c r="I177" s="34"/>
      <c r="J177" s="92"/>
      <c r="K177" s="82"/>
      <c r="L177" s="64"/>
      <c r="M177" s="35"/>
      <c r="N177" s="47"/>
      <c r="O177" s="35"/>
    </row>
    <row r="178" spans="1:17" s="29" customFormat="1" ht="9" customHeight="1" x14ac:dyDescent="0.25">
      <c r="A178" s="29" t="s">
        <v>194</v>
      </c>
      <c r="E178" s="30"/>
      <c r="F178" s="31"/>
      <c r="G178" s="32"/>
      <c r="H178" s="33"/>
      <c r="I178" s="34"/>
      <c r="K178" s="88"/>
      <c r="L178" s="45"/>
      <c r="M178" s="35"/>
      <c r="N178" s="48"/>
      <c r="O178" s="35"/>
    </row>
    <row r="179" spans="1:17" s="29" customFormat="1" ht="9" customHeight="1" x14ac:dyDescent="0.25">
      <c r="A179" s="29" t="s">
        <v>192</v>
      </c>
      <c r="E179" s="30"/>
      <c r="F179" s="31"/>
      <c r="G179" s="32"/>
      <c r="H179" s="33"/>
      <c r="I179" s="34"/>
      <c r="L179" s="89"/>
      <c r="M179" s="35"/>
      <c r="N179" s="48"/>
      <c r="O179" s="35"/>
    </row>
    <row r="180" spans="1:17" x14ac:dyDescent="0.25">
      <c r="A180" s="29" t="s">
        <v>195</v>
      </c>
      <c r="B180" s="29"/>
      <c r="C180" s="29"/>
      <c r="D180" s="29"/>
      <c r="E180" s="30"/>
      <c r="F180" s="31"/>
      <c r="G180" s="32"/>
      <c r="H180" s="33"/>
      <c r="I180" s="34"/>
      <c r="J180" s="29"/>
      <c r="K180" s="29"/>
      <c r="L180" s="45"/>
      <c r="M180" s="35"/>
      <c r="N180" s="48"/>
      <c r="O180" s="35"/>
      <c r="P180" s="29"/>
      <c r="Q180" s="29"/>
    </row>
  </sheetData>
  <mergeCells count="14">
    <mergeCell ref="A174:Q175"/>
    <mergeCell ref="A2:Q2"/>
    <mergeCell ref="A1:F1"/>
    <mergeCell ref="A141:Q141"/>
    <mergeCell ref="A171:I171"/>
    <mergeCell ref="A172:I172"/>
    <mergeCell ref="A35:I35"/>
    <mergeCell ref="A36:Q36"/>
    <mergeCell ref="A103:I103"/>
    <mergeCell ref="A104:Q104"/>
    <mergeCell ref="A135:I135"/>
    <mergeCell ref="A140:I140"/>
    <mergeCell ref="A121:Q121"/>
    <mergeCell ref="A120:I120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DICIEMBRE-31- 2021
&amp;R
Página &amp;P de &amp;N</oddHeader>
  </headerFooter>
  <ignoredErrors>
    <ignoredError sqref="B36:Q36 A118:H118 A37:I37 A104:Q104 A122:I122 A23:A31 A33 K33 A49 K49 A51 K51 A59:A60 K59:K60 A110:I112 K111:K112 M111 O24 O28 O30 A124:B126 H33:I33 K23:K31 A132:A133 A107:C108 D133:F133 H133:I133 P118:Q118 A34:L34 A35:L35 N34:Q35 A106:I106 N107:N108 N110 N124 A100:I100 A102:H102 A103:I103 K132 K125:K126 M43 K118 E124:I124 G125:I126 G23:I31 E108:F108 H108:I108 P107:Q108 P110:Q110 M118 M132 H39 H49 H51:I51 H54:I55 H59:I60 B5:D18 B19:E33 B3:E4 E5:E17 I4 A47:H47 B78:B90 C79:C90 B97:F98 B91:C94 D79:F94 C78:F78 B101 B113:F117 I97:I98 I46:I50 E107:I107 B164:D167 B157:E163 D132:H132 B132:C134 B48:F51 B75:F76 I94:I95 B95:F95 H57:I57 K54:K57 A54:F57 I43 A43:F43 A46:G46 A39 B38:F39 I38:I39 B128:C129 D129:H129 A129 B59:F61 B63:F73" numberStoredAsText="1"/>
    <ignoredError sqref="O18 M124 M129 O3 K18 M26 O108:O118 O168 O170:O172 M47" formula="1"/>
    <ignoredError sqref="O26" numberStoredAsText="1" formula="1"/>
  </ignoredError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31-2021</vt:lpstr>
      <vt:lpstr>'DICIEMBRE 31-2021'!Área_de_impresión</vt:lpstr>
      <vt:lpstr>'DICIEMBRE 31-2021'!Títulos_a_imprimir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2022-01-27T15:46:24Z</cp:lastPrinted>
  <dcterms:created xsi:type="dcterms:W3CDTF">2016-02-01T15:56:25Z</dcterms:created>
  <dcterms:modified xsi:type="dcterms:W3CDTF">2022-01-27T15:46:49Z</dcterms:modified>
</cp:coreProperties>
</file>