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1\AGOSTO\"/>
    </mc:Choice>
  </mc:AlternateContent>
  <bookViews>
    <workbookView xWindow="0" yWindow="0" windowWidth="20490" windowHeight="7650"/>
  </bookViews>
  <sheets>
    <sheet name="AGOSTO 31-2021" sheetId="11" r:id="rId1"/>
  </sheets>
  <definedNames>
    <definedName name="_xlnm._FilterDatabase" localSheetId="0" hidden="1">'AGOSTO 31-2021'!$A$1:$S$165</definedName>
    <definedName name="_xlnm.Print_Area" localSheetId="0">'AGOSTO 31-2021'!$A$1:$Q$166</definedName>
    <definedName name="_xlnm.Print_Titles" localSheetId="0">'AGOSTO 31-2021'!$1:$1</definedName>
  </definedNames>
  <calcPr calcId="162913"/>
</workbook>
</file>

<file path=xl/calcChain.xml><?xml version="1.0" encoding="utf-8"?>
<calcChain xmlns="http://schemas.openxmlformats.org/spreadsheetml/2006/main">
  <c r="J42" i="11" l="1"/>
  <c r="K42" i="11" l="1"/>
  <c r="J37" i="11"/>
  <c r="K43" i="11"/>
  <c r="L42" i="11" l="1"/>
  <c r="L44" i="11"/>
  <c r="J146" i="11"/>
  <c r="L146" i="11"/>
  <c r="L99" i="11"/>
  <c r="J44" i="11" l="1"/>
  <c r="O41" i="11" l="1"/>
  <c r="Q37" i="11"/>
  <c r="P37" i="11"/>
  <c r="N37" i="11"/>
  <c r="O37" i="11" s="1"/>
  <c r="L37" i="11"/>
  <c r="M41" i="11"/>
  <c r="M100" i="11" l="1"/>
  <c r="Q43" i="11"/>
  <c r="P43" i="11"/>
  <c r="N43" i="11"/>
  <c r="L43" i="11"/>
  <c r="J43" i="11"/>
  <c r="O53" i="11"/>
  <c r="M53" i="11"/>
  <c r="O74" i="11"/>
  <c r="O70" i="11"/>
  <c r="O69" i="11"/>
  <c r="M70" i="11"/>
  <c r="O92" i="11"/>
  <c r="M92" i="11"/>
  <c r="O89" i="11"/>
  <c r="M89" i="11"/>
  <c r="N42" i="11"/>
  <c r="M88" i="11"/>
  <c r="N146" i="11"/>
  <c r="Q42" i="11"/>
  <c r="P42" i="11"/>
  <c r="O48" i="11"/>
  <c r="M48" i="11"/>
  <c r="M105" i="11"/>
  <c r="O42" i="11" l="1"/>
  <c r="M45" i="11"/>
  <c r="M46" i="11"/>
  <c r="M47" i="11"/>
  <c r="M49" i="11"/>
  <c r="M50" i="11"/>
  <c r="M51" i="11"/>
  <c r="M52" i="11"/>
  <c r="M54" i="11"/>
  <c r="M55" i="11"/>
  <c r="M56" i="11"/>
  <c r="M57" i="11"/>
  <c r="M58" i="11"/>
  <c r="M59" i="11"/>
  <c r="M60" i="11"/>
  <c r="M61" i="11"/>
  <c r="M62" i="11"/>
  <c r="M63" i="11"/>
  <c r="M64" i="11"/>
  <c r="M65" i="11"/>
  <c r="M66" i="11"/>
  <c r="M67" i="11"/>
  <c r="M68" i="11"/>
  <c r="M69" i="11"/>
  <c r="M71" i="11"/>
  <c r="M72" i="11"/>
  <c r="M73" i="11"/>
  <c r="M74" i="11"/>
  <c r="M43" i="11" s="1"/>
  <c r="M75" i="11"/>
  <c r="M44" i="11" s="1"/>
  <c r="M76" i="11"/>
  <c r="M77" i="11"/>
  <c r="M78" i="11"/>
  <c r="M79" i="11"/>
  <c r="M80" i="11"/>
  <c r="M81" i="11"/>
  <c r="M82" i="11"/>
  <c r="M83" i="11"/>
  <c r="M84" i="11"/>
  <c r="M85" i="11"/>
  <c r="M86" i="11"/>
  <c r="M87" i="11"/>
  <c r="M90" i="11"/>
  <c r="M91" i="11"/>
  <c r="M42" i="11" l="1"/>
  <c r="Q99" i="11"/>
  <c r="P99" i="11"/>
  <c r="N99" i="11"/>
  <c r="N98" i="11" s="1"/>
  <c r="K99" i="11"/>
  <c r="J99" i="11"/>
  <c r="J98" i="11" s="1"/>
  <c r="N44" i="11"/>
  <c r="L94" i="11"/>
  <c r="N132" i="11"/>
  <c r="N26" i="11"/>
  <c r="N18" i="11"/>
  <c r="O88" i="11"/>
  <c r="O5" i="11" l="1"/>
  <c r="O157" i="11" l="1"/>
  <c r="O156" i="11"/>
  <c r="O155" i="11"/>
  <c r="O154" i="11"/>
  <c r="O153" i="11"/>
  <c r="O152" i="11"/>
  <c r="O151" i="11"/>
  <c r="O150" i="11"/>
  <c r="O149" i="11"/>
  <c r="O148" i="11"/>
  <c r="O147" i="11"/>
  <c r="O145" i="11"/>
  <c r="O144" i="11"/>
  <c r="O143" i="11"/>
  <c r="O142" i="11"/>
  <c r="O141" i="11"/>
  <c r="O140" i="11"/>
  <c r="O139" i="11"/>
  <c r="O138" i="11"/>
  <c r="O137" i="11"/>
  <c r="O136" i="11"/>
  <c r="O135" i="11"/>
  <c r="O122" i="11"/>
  <c r="O119" i="11"/>
  <c r="O118" i="11"/>
  <c r="O111" i="11"/>
  <c r="O105" i="11"/>
  <c r="O104" i="11"/>
  <c r="O100" i="11"/>
  <c r="O91" i="11"/>
  <c r="O90" i="11"/>
  <c r="O87" i="11"/>
  <c r="O86" i="11"/>
  <c r="O85" i="11"/>
  <c r="O84" i="11"/>
  <c r="O83" i="11"/>
  <c r="O82" i="11"/>
  <c r="O81" i="11"/>
  <c r="O80" i="11"/>
  <c r="O79" i="11"/>
  <c r="O78" i="11"/>
  <c r="O77" i="11"/>
  <c r="O76" i="11"/>
  <c r="O75" i="11"/>
  <c r="O73" i="11"/>
  <c r="O72" i="11"/>
  <c r="O71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2" i="11"/>
  <c r="O51" i="11"/>
  <c r="O50" i="11"/>
  <c r="O49" i="11"/>
  <c r="O47" i="11"/>
  <c r="O46" i="11"/>
  <c r="O45" i="11"/>
  <c r="O40" i="11"/>
  <c r="O39" i="11"/>
  <c r="O38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M118" i="11" l="1"/>
  <c r="J93" i="11"/>
  <c r="Q98" i="11"/>
  <c r="P98" i="11"/>
  <c r="L98" i="11"/>
  <c r="Q108" i="11"/>
  <c r="P108" i="11"/>
  <c r="N108" i="11"/>
  <c r="O108" i="11" s="1"/>
  <c r="L108" i="11"/>
  <c r="K108" i="11"/>
  <c r="J108" i="11"/>
  <c r="Q110" i="11"/>
  <c r="P110" i="11"/>
  <c r="N110" i="11"/>
  <c r="O110" i="11" s="1"/>
  <c r="L110" i="11"/>
  <c r="J110" i="11"/>
  <c r="J117" i="11"/>
  <c r="J115" i="11" s="1"/>
  <c r="P107" i="11" l="1"/>
  <c r="O98" i="11"/>
  <c r="O99" i="11"/>
  <c r="K98" i="11"/>
  <c r="K112" i="11"/>
  <c r="Q107" i="11"/>
  <c r="L107" i="11"/>
  <c r="N107" i="11"/>
  <c r="J107" i="11"/>
  <c r="J103" i="11"/>
  <c r="L117" i="11"/>
  <c r="L115" i="11" s="1"/>
  <c r="J101" i="11" l="1"/>
  <c r="J102" i="11"/>
  <c r="M95" i="11" l="1"/>
  <c r="M129" i="11" s="1"/>
  <c r="M119" i="11"/>
  <c r="K44" i="11"/>
  <c r="K95" i="11" s="1"/>
  <c r="K129" i="11" s="1"/>
  <c r="Q44" i="11"/>
  <c r="Q95" i="11" s="1"/>
  <c r="Q129" i="11" s="1"/>
  <c r="P44" i="11"/>
  <c r="P95" i="11" s="1"/>
  <c r="P129" i="11" s="1"/>
  <c r="L95" i="11"/>
  <c r="L129" i="11" s="1"/>
  <c r="Q94" i="11"/>
  <c r="Q128" i="11" s="1"/>
  <c r="P94" i="11"/>
  <c r="P128" i="11" s="1"/>
  <c r="J95" i="11"/>
  <c r="J129" i="11" s="1"/>
  <c r="J94" i="11"/>
  <c r="J128" i="11" s="1"/>
  <c r="L93" i="11"/>
  <c r="K38" i="11"/>
  <c r="O44" i="11" l="1"/>
  <c r="L128" i="11"/>
  <c r="J96" i="11"/>
  <c r="P93" i="11"/>
  <c r="N95" i="11"/>
  <c r="Q93" i="11"/>
  <c r="N93" i="11"/>
  <c r="N94" i="11" s="1"/>
  <c r="N128" i="11" s="1"/>
  <c r="M38" i="11"/>
  <c r="L96" i="11" l="1"/>
  <c r="N129" i="11"/>
  <c r="O129" i="11" s="1"/>
  <c r="O95" i="11"/>
  <c r="Q96" i="11"/>
  <c r="P96" i="11"/>
  <c r="N96" i="11"/>
  <c r="J133" i="11"/>
  <c r="J159" i="11" s="1"/>
  <c r="Q134" i="11"/>
  <c r="P134" i="11"/>
  <c r="N134" i="11"/>
  <c r="L134" i="11"/>
  <c r="J134" i="11"/>
  <c r="J160" i="11" s="1"/>
  <c r="J132" i="11"/>
  <c r="J158" i="11" s="1"/>
  <c r="M156" i="11"/>
  <c r="M147" i="11"/>
  <c r="M140" i="11"/>
  <c r="Q117" i="11" l="1"/>
  <c r="O109" i="11"/>
  <c r="M109" i="11"/>
  <c r="M108" i="11" s="1"/>
  <c r="Q123" i="11" l="1"/>
  <c r="Q115" i="11"/>
  <c r="L106" i="11"/>
  <c r="N106" i="11"/>
  <c r="L103" i="11" l="1"/>
  <c r="L101" i="11" l="1"/>
  <c r="L102" i="11"/>
  <c r="L112" i="11"/>
  <c r="L113" i="11" s="1"/>
  <c r="K110" i="11" l="1"/>
  <c r="Q106" i="11"/>
  <c r="K106" i="11"/>
  <c r="K107" i="11" l="1"/>
  <c r="O107" i="11" s="1"/>
  <c r="J106" i="11"/>
  <c r="J112" i="11" s="1"/>
  <c r="J113" i="11" s="1"/>
  <c r="P106" i="11"/>
  <c r="O106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J18" i="11"/>
  <c r="K18" i="11"/>
  <c r="L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J26" i="11"/>
  <c r="L26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M4" i="11" l="1"/>
  <c r="M18" i="11"/>
  <c r="M26" i="11"/>
  <c r="O26" i="11"/>
  <c r="O18" i="11"/>
  <c r="K117" i="11" l="1"/>
  <c r="K103" i="11"/>
  <c r="K101" i="11" s="1"/>
  <c r="K113" i="11" s="1"/>
  <c r="K4" i="11"/>
  <c r="K3" i="11" s="1"/>
  <c r="P133" i="11" l="1"/>
  <c r="P159" i="11" s="1"/>
  <c r="K123" i="11"/>
  <c r="J4" i="11"/>
  <c r="K146" i="11"/>
  <c r="K133" i="11"/>
  <c r="K159" i="11" s="1"/>
  <c r="K134" i="11"/>
  <c r="K132" i="11"/>
  <c r="K121" i="11"/>
  <c r="K120" i="11" s="1"/>
  <c r="K116" i="11" s="1"/>
  <c r="K39" i="11"/>
  <c r="K37" i="11" s="1"/>
  <c r="K34" i="11"/>
  <c r="K35" i="11" s="1"/>
  <c r="Q160" i="11"/>
  <c r="P160" i="11"/>
  <c r="N160" i="11"/>
  <c r="L160" i="11"/>
  <c r="J161" i="11"/>
  <c r="L133" i="11"/>
  <c r="L159" i="11" s="1"/>
  <c r="Q146" i="11"/>
  <c r="P146" i="11"/>
  <c r="Q133" i="11"/>
  <c r="Q159" i="11" s="1"/>
  <c r="N133" i="11"/>
  <c r="Q132" i="11"/>
  <c r="P132" i="11"/>
  <c r="L132" i="11"/>
  <c r="M157" i="11"/>
  <c r="M155" i="11"/>
  <c r="M154" i="11"/>
  <c r="M153" i="11"/>
  <c r="M152" i="11"/>
  <c r="M151" i="11"/>
  <c r="M148" i="11"/>
  <c r="M145" i="11"/>
  <c r="M143" i="11"/>
  <c r="M142" i="11"/>
  <c r="M141" i="11"/>
  <c r="M139" i="11"/>
  <c r="M138" i="11"/>
  <c r="M137" i="11"/>
  <c r="M135" i="11"/>
  <c r="M40" i="11"/>
  <c r="M122" i="11"/>
  <c r="M111" i="11"/>
  <c r="M110" i="11" s="1"/>
  <c r="M107" i="11" s="1"/>
  <c r="M106" i="11" s="1"/>
  <c r="M104" i="11"/>
  <c r="Q121" i="11"/>
  <c r="Q120" i="11" s="1"/>
  <c r="P121" i="11"/>
  <c r="P120" i="11" s="1"/>
  <c r="N121" i="11"/>
  <c r="N120" i="11" s="1"/>
  <c r="L121" i="11"/>
  <c r="L120" i="11" s="1"/>
  <c r="J121" i="11"/>
  <c r="J120" i="11" s="1"/>
  <c r="J116" i="11" s="1"/>
  <c r="J124" i="11" s="1"/>
  <c r="J127" i="11" s="1"/>
  <c r="P117" i="11"/>
  <c r="N117" i="11"/>
  <c r="O117" i="11" s="1"/>
  <c r="L123" i="11"/>
  <c r="Q103" i="11"/>
  <c r="P103" i="11"/>
  <c r="N103" i="11"/>
  <c r="Q4" i="11"/>
  <c r="P4" i="11"/>
  <c r="N4" i="11"/>
  <c r="M136" i="11"/>
  <c r="M144" i="11"/>
  <c r="M149" i="11"/>
  <c r="M150" i="11"/>
  <c r="L4" i="11"/>
  <c r="K160" i="11" l="1"/>
  <c r="O160" i="11" s="1"/>
  <c r="O134" i="11"/>
  <c r="M99" i="11"/>
  <c r="M98" i="11" s="1"/>
  <c r="O4" i="11"/>
  <c r="O133" i="11"/>
  <c r="N159" i="11"/>
  <c r="O159" i="11" s="1"/>
  <c r="K93" i="11"/>
  <c r="O43" i="11" s="1"/>
  <c r="O132" i="11"/>
  <c r="N102" i="11"/>
  <c r="O102" i="11" s="1"/>
  <c r="O103" i="11"/>
  <c r="N116" i="11"/>
  <c r="O116" i="11" s="1"/>
  <c r="O120" i="11"/>
  <c r="M146" i="11"/>
  <c r="P123" i="11"/>
  <c r="P115" i="11"/>
  <c r="P116" i="11"/>
  <c r="P124" i="11" s="1"/>
  <c r="P127" i="11" s="1"/>
  <c r="Q116" i="11"/>
  <c r="Q124" i="11" s="1"/>
  <c r="L116" i="11"/>
  <c r="L124" i="11" s="1"/>
  <c r="N123" i="11"/>
  <c r="N115" i="11"/>
  <c r="M120" i="11"/>
  <c r="M134" i="11"/>
  <c r="M160" i="11" s="1"/>
  <c r="J123" i="11"/>
  <c r="O121" i="11"/>
  <c r="K124" i="11"/>
  <c r="M39" i="11"/>
  <c r="M37" i="11" s="1"/>
  <c r="P101" i="11"/>
  <c r="P102" i="11"/>
  <c r="Q101" i="11"/>
  <c r="Q102" i="11"/>
  <c r="K158" i="11"/>
  <c r="K161" i="11" s="1"/>
  <c r="K115" i="11"/>
  <c r="M103" i="11"/>
  <c r="O146" i="11"/>
  <c r="Q158" i="11"/>
  <c r="Q161" i="11" s="1"/>
  <c r="Q3" i="11"/>
  <c r="Q34" i="11" s="1"/>
  <c r="M121" i="11"/>
  <c r="P3" i="11"/>
  <c r="P34" i="11" s="1"/>
  <c r="P35" i="11" s="1"/>
  <c r="L158" i="11"/>
  <c r="L161" i="11" s="1"/>
  <c r="N158" i="11"/>
  <c r="M133" i="11"/>
  <c r="M159" i="11" s="1"/>
  <c r="M132" i="11"/>
  <c r="P158" i="11"/>
  <c r="P161" i="11" s="1"/>
  <c r="N3" i="11"/>
  <c r="J3" i="11"/>
  <c r="J34" i="11" s="1"/>
  <c r="L3" i="11"/>
  <c r="L34" i="11" s="1"/>
  <c r="L126" i="11" s="1"/>
  <c r="N101" i="11"/>
  <c r="O101" i="11" s="1"/>
  <c r="M117" i="11"/>
  <c r="M115" i="11" s="1"/>
  <c r="O93" i="11" l="1"/>
  <c r="K94" i="11"/>
  <c r="K126" i="11"/>
  <c r="K96" i="11"/>
  <c r="O96" i="11" s="1"/>
  <c r="O115" i="11"/>
  <c r="O158" i="11"/>
  <c r="O123" i="11"/>
  <c r="J35" i="11"/>
  <c r="N34" i="11"/>
  <c r="N35" i="11" s="1"/>
  <c r="O3" i="11"/>
  <c r="P125" i="11"/>
  <c r="L127" i="11"/>
  <c r="L130" i="11" s="1"/>
  <c r="L162" i="11" s="1"/>
  <c r="L125" i="11"/>
  <c r="Q125" i="11"/>
  <c r="Q127" i="11"/>
  <c r="Q35" i="11"/>
  <c r="P112" i="11"/>
  <c r="P113" i="11" s="1"/>
  <c r="M116" i="11"/>
  <c r="M124" i="11" s="1"/>
  <c r="M127" i="11" s="1"/>
  <c r="K125" i="11"/>
  <c r="K127" i="11"/>
  <c r="J126" i="11"/>
  <c r="J130" i="11" s="1"/>
  <c r="N112" i="11"/>
  <c r="Q112" i="11"/>
  <c r="N124" i="11"/>
  <c r="O124" i="11" s="1"/>
  <c r="J125" i="11"/>
  <c r="M93" i="11"/>
  <c r="M94" i="11" s="1"/>
  <c r="M128" i="11" s="1"/>
  <c r="L35" i="11"/>
  <c r="M101" i="11"/>
  <c r="M112" i="11" s="1"/>
  <c r="M102" i="11"/>
  <c r="N161" i="11"/>
  <c r="M158" i="11"/>
  <c r="M161" i="11" s="1"/>
  <c r="M3" i="11"/>
  <c r="M34" i="11" s="1"/>
  <c r="M35" i="11" s="1"/>
  <c r="M123" i="11"/>
  <c r="O161" i="11" l="1"/>
  <c r="O34" i="11"/>
  <c r="O35" i="11" s="1"/>
  <c r="K128" i="11"/>
  <c r="O128" i="11" s="1"/>
  <c r="O94" i="11"/>
  <c r="Q113" i="11"/>
  <c r="Q126" i="11"/>
  <c r="Q130" i="11" s="1"/>
  <c r="Q162" i="11" s="1"/>
  <c r="N113" i="11"/>
  <c r="N126" i="11"/>
  <c r="P126" i="11"/>
  <c r="P130" i="11" s="1"/>
  <c r="P162" i="11" s="1"/>
  <c r="M113" i="11"/>
  <c r="M125" i="11"/>
  <c r="M96" i="11"/>
  <c r="N125" i="11"/>
  <c r="O125" i="11" s="1"/>
  <c r="N127" i="11"/>
  <c r="O127" i="11" s="1"/>
  <c r="J162" i="11"/>
  <c r="O112" i="11"/>
  <c r="K130" i="11" l="1"/>
  <c r="K162" i="11" s="1"/>
  <c r="O126" i="11"/>
  <c r="N130" i="11"/>
  <c r="M126" i="11"/>
  <c r="M130" i="11" s="1"/>
  <c r="M162" i="11" s="1"/>
  <c r="O113" i="11"/>
  <c r="O130" i="11" l="1"/>
  <c r="N162" i="11"/>
  <c r="O162" i="11" s="1"/>
</calcChain>
</file>

<file path=xl/sharedStrings.xml><?xml version="1.0" encoding="utf-8"?>
<sst xmlns="http://schemas.openxmlformats.org/spreadsheetml/2006/main" count="1092" uniqueCount="193">
  <si>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</si>
  <si>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</si>
  <si>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</si>
  <si>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</si>
  <si>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</si>
  <si>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</si>
  <si>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</si>
  <si>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</si>
  <si>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</si>
  <si>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</si>
  <si>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</si>
  <si>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</si>
  <si>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</si>
  <si>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</si>
  <si>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</si>
  <si>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</si>
  <si>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</si>
  <si>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</si>
  <si>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</si>
  <si>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</si>
  <si>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</si>
  <si>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</si>
  <si>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</si>
  <si>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</si>
  <si>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</si>
  <si>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</si>
  <si>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</si>
  <si>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</si>
  <si>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</si>
  <si>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</si>
  <si>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</si>
  <si>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</si>
  <si>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</si>
  <si>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</si>
  <si>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</si>
  <si>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</si>
  <si>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</si>
  <si>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</si>
  <si>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</si>
  <si>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</si>
  <si>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</si>
  <si>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</si>
  <si>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</si>
  <si>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</si>
  <si>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</si>
  <si>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</si>
  <si>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</si>
  <si>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</si>
  <si>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</si>
  <si>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</si>
  <si>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</si>
  <si>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</si>
  <si>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</si>
  <si>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</si>
  <si>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</si>
  <si>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</si>
  <si>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</si>
  <si>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</si>
  <si>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</si>
  <si>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</si>
  <si>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</si>
  <si>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</si>
  <si>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</si>
  <si>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</si>
  <si>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</si>
  <si>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</si>
  <si>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</si>
  <si>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</si>
  <si>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</si>
  <si>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</si>
  <si>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</si>
  <si>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</si>
  <si>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</si>
  <si>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</si>
  <si>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</si>
  <si>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</si>
  <si>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</si>
  <si>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</si>
  <si>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</si>
  <si>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</si>
  <si>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</si>
  <si>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</si>
  <si>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</si>
  <si>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</si>
  <si>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</si>
  <si>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</si>
  <si>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</si>
  <si>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</si>
  <si>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</si>
  <si>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</si>
  <si>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</si>
  <si>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</si>
  <si>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</si>
  <si>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</si>
  <si>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</si>
  <si>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</si>
  <si>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</si>
  <si>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</si>
  <si>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</si>
  <si>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</si>
  <si>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</si>
  <si>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</si>
  <si>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</si>
  <si>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</si>
  <si>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</si>
  <si>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</si>
  <si>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</si>
  <si>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</si>
  <si>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</si>
  <si>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</si>
  <si>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</si>
  <si>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</si>
  <si>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</si>
  <si>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</si>
  <si>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</si>
  <si>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</si>
  <si>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</si>
  <si>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</si>
  <si>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</si>
  <si>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</si>
  <si>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</si>
  <si>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</si>
  <si>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</si>
  <si>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</si>
  <si>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</si>
  <si>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</si>
  <si>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</si>
  <si>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</si>
  <si>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</si>
  <si>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</si>
  <si>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</si>
  <si>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</si>
  <si>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</si>
  <si>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</si>
  <si>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</si>
  <si>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</si>
  <si>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</si>
  <si>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</si>
  <si>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</si>
  <si>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Elaboro:  Martha C. Florez Giraldo, Asistente - Grupo Nacional de Gestión Presupuestal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</si>
  <si>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</si>
  <si>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</si>
  <si>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</si>
  <si>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</si>
  <si>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Reviso: Cesar Augusto Acuña Reyes- Coordinador Grupo Nacional de Gestión Presupuestal </t>
  </si>
  <si>
    <t xml:space="preserve">AUXILIO DE CESANTÍAS </t>
  </si>
  <si>
    <t>RECONSTRUCCIÓN Y DOTACIÓN SEDE MEDICINA LEGAL REGIONAL NOR ORIENTE  CÚCUTA</t>
  </si>
  <si>
    <t>CONSTRUCCIÓN Y DOTACIÓN SEDE MEDICINA LEGAL REGIONAL ORIENTE  SOACHA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</si>
  <si>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</si>
  <si>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</si>
  <si>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</si>
  <si>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</si>
  <si>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</si>
  <si>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</si>
  <si>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</si>
  <si>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</si>
  <si>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</si>
  <si>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</si>
  <si>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</si>
  <si>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</si>
  <si>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</si>
  <si>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</si>
  <si>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</si>
  <si>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</si>
  <si>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</si>
  <si>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</si>
  <si>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</si>
  <si>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</si>
  <si>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</si>
  <si>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</si>
  <si>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</si>
  <si>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</si>
  <si>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</si>
  <si>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</si>
  <si>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</si>
  <si>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</si>
  <si>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</si>
  <si>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</si>
  <si>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</si>
  <si>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</si>
  <si>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</si>
  <si>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</si>
  <si>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</si>
  <si>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</si>
  <si>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</si>
  <si>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</si>
  <si>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</si>
  <si>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</si>
  <si>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</si>
  <si>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</si>
  <si>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</si>
  <si>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ARTÍCULOS TEXTILES (EXCEPTO PRENDAS DE VESTIR)</t>
  </si>
  <si>
    <t>Fecha: Septiembre 03-2021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</si>
</sst>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6"/>
      <color rgb="FFFF000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12">
    <xf numFmtId="0" fontId="0" fillId="0" borderId="0" xfId="0"/>
    <xf numFmtId="0" fontId="1" fillId="0" borderId="0" xfId="0" applyFont="1" applyFill="1" applyBorder="1"/>
    <xf numFmtId="164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164" fontId="14" fillId="3" borderId="1" xfId="1" applyFont="1" applyFill="1" applyBorder="1" applyAlignment="1">
      <alignment horizontal="right" vertical="center" wrapText="1" readingOrder="1"/>
    </xf>
    <xf numFmtId="164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164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164" fontId="14" fillId="3" borderId="6" xfId="1" applyFont="1" applyFill="1" applyBorder="1" applyAlignment="1">
      <alignment horizontal="right" vertical="center" wrapText="1" readingOrder="1"/>
    </xf>
    <xf numFmtId="164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164" fontId="16" fillId="5" borderId="1" xfId="1" applyFont="1" applyFill="1" applyBorder="1" applyAlignment="1">
      <alignment horizontal="right" vertical="center" wrapText="1" readingOrder="1"/>
    </xf>
    <xf numFmtId="164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164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164" fontId="7" fillId="0" borderId="0" xfId="1" applyFont="1" applyAlignment="1">
      <alignment horizontal="center" vertical="top"/>
    </xf>
    <xf numFmtId="164" fontId="7" fillId="0" borderId="0" xfId="1" applyFont="1" applyAlignment="1">
      <alignment vertical="top" wrapText="1"/>
    </xf>
    <xf numFmtId="164" fontId="7" fillId="0" borderId="0" xfId="1" applyFont="1" applyAlignment="1">
      <alignment vertical="top"/>
    </xf>
    <xf numFmtId="164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164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164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164" fontId="1" fillId="5" borderId="0" xfId="1" applyFont="1" applyFill="1" applyBorder="1"/>
    <xf numFmtId="164" fontId="20" fillId="5" borderId="0" xfId="1" applyFont="1" applyFill="1" applyAlignment="1">
      <alignment vertical="top"/>
    </xf>
    <xf numFmtId="164" fontId="7" fillId="5" borderId="0" xfId="1" applyFont="1" applyFill="1" applyAlignment="1">
      <alignment vertical="top"/>
    </xf>
    <xf numFmtId="164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164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164" fontId="18" fillId="5" borderId="9" xfId="1" applyFont="1" applyFill="1" applyBorder="1" applyAlignment="1">
      <alignment horizontal="right" vertical="center" wrapText="1" readingOrder="1"/>
    </xf>
    <xf numFmtId="164" fontId="18" fillId="5" borderId="10" xfId="1" applyFont="1" applyFill="1" applyBorder="1" applyAlignment="1">
      <alignment horizontal="right" vertical="center" wrapText="1" readingOrder="1"/>
    </xf>
    <xf numFmtId="164" fontId="8" fillId="3" borderId="2" xfId="1" applyFont="1" applyFill="1" applyBorder="1" applyAlignment="1">
      <alignment horizontal="right" vertical="center" wrapText="1" readingOrder="1"/>
    </xf>
    <xf numFmtId="164" fontId="10" fillId="4" borderId="11" xfId="1" applyFont="1" applyFill="1" applyBorder="1" applyAlignment="1">
      <alignment horizontal="right" vertical="center" wrapText="1" readingOrder="1"/>
    </xf>
    <xf numFmtId="164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164" fontId="9" fillId="0" borderId="1" xfId="1" applyFont="1" applyFill="1" applyBorder="1" applyAlignment="1">
      <alignment horizontal="right" vertical="center" wrapText="1" readingOrder="1"/>
    </xf>
    <xf numFmtId="164" fontId="7" fillId="5" borderId="0" xfId="0" applyNumberFormat="1" applyFont="1" applyFill="1" applyAlignment="1">
      <alignment vertical="top"/>
    </xf>
    <xf numFmtId="164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14" fillId="4" borderId="6" xfId="1" applyFont="1" applyFill="1" applyBorder="1" applyAlignment="1">
      <alignment horizontal="right" vertical="center" wrapText="1" readingOrder="1"/>
    </xf>
    <xf numFmtId="164" fontId="10" fillId="4" borderId="7" xfId="1" applyFont="1" applyFill="1" applyBorder="1" applyAlignment="1">
      <alignment horizontal="right" vertical="center" wrapText="1" readingOrder="1"/>
    </xf>
    <xf numFmtId="164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64" fontId="16" fillId="0" borderId="1" xfId="1" applyFont="1" applyFill="1" applyBorder="1" applyAlignment="1">
      <alignment horizontal="right" vertical="center" wrapText="1" readingOrder="1"/>
    </xf>
    <xf numFmtId="164" fontId="16" fillId="0" borderId="6" xfId="1" applyFont="1" applyFill="1" applyBorder="1" applyAlignment="1">
      <alignment horizontal="right" vertical="center" wrapText="1" readingOrder="1"/>
    </xf>
    <xf numFmtId="164" fontId="7" fillId="0" borderId="0" xfId="0" applyNumberFormat="1" applyFont="1" applyAlignment="1">
      <alignment vertical="top"/>
    </xf>
    <xf numFmtId="0" fontId="23" fillId="2" borderId="4" xfId="2" applyFont="1" applyFill="1" applyBorder="1" applyAlignment="1">
      <alignment horizontal="center" vertical="center" wrapText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24" fillId="5" borderId="1" xfId="0" applyNumberFormat="1" applyFont="1" applyFill="1" applyBorder="1" applyAlignment="1">
      <alignment horizontal="center" vertical="center" wrapText="1" readingOrder="1"/>
    </xf>
    <xf numFmtId="164" fontId="8" fillId="3" borderId="1" xfId="1" applyFont="1" applyFill="1" applyBorder="1" applyAlignment="1">
      <alignment horizontal="right" vertical="center" wrapText="1" readingOrder="1"/>
    </xf>
    <xf numFmtId="164" fontId="8" fillId="0" borderId="1" xfId="1" applyNumberFormat="1" applyFont="1" applyFill="1" applyBorder="1" applyAlignment="1">
      <alignment horizontal="right" vertical="center" wrapText="1" readingOrder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43" fontId="7" fillId="0" borderId="0" xfId="0" applyNumberFormat="1" applyFont="1" applyAlignment="1">
      <alignment vertical="top"/>
    </xf>
    <xf numFmtId="43" fontId="7" fillId="5" borderId="0" xfId="0" applyNumberFormat="1" applyFont="1" applyFill="1" applyAlignment="1">
      <alignment vertical="top"/>
    </xf>
    <xf numFmtId="164" fontId="8" fillId="0" borderId="6" xfId="1" applyFont="1" applyFill="1" applyBorder="1" applyAlignment="1">
      <alignment horizontal="right" vertical="center" wrapText="1" readingOrder="1"/>
    </xf>
    <xf numFmtId="10" fontId="18" fillId="5" borderId="26" xfId="4" applyNumberFormat="1" applyFont="1" applyFill="1" applyBorder="1" applyAlignment="1">
      <alignment horizontal="right" vertical="center" wrapText="1" readingOrder="1"/>
    </xf>
    <xf numFmtId="164" fontId="10" fillId="0" borderId="0" xfId="1" applyFont="1" applyFill="1" applyBorder="1" applyAlignment="1">
      <alignment horizontal="right" vertical="center" wrapText="1" readingOrder="1"/>
    </xf>
    <xf numFmtId="164" fontId="10" fillId="4" borderId="12" xfId="1" applyFont="1" applyFill="1" applyBorder="1" applyAlignment="1">
      <alignment horizontal="right" vertical="center" wrapText="1" readingOrder="1"/>
    </xf>
    <xf numFmtId="164" fontId="25" fillId="0" borderId="1" xfId="1" applyNumberFormat="1" applyFont="1" applyFill="1" applyBorder="1" applyAlignment="1">
      <alignment horizontal="right" vertical="center" wrapText="1" readingOrder="1"/>
    </xf>
    <xf numFmtId="164" fontId="25" fillId="5" borderId="1" xfId="1" applyFont="1" applyFill="1" applyBorder="1" applyAlignment="1">
      <alignment horizontal="right" vertical="center" wrapText="1" readingOrder="1"/>
    </xf>
    <xf numFmtId="0" fontId="22" fillId="3" borderId="17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13" fillId="3" borderId="14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22" fillId="4" borderId="23" xfId="2" applyFont="1" applyFill="1" applyBorder="1" applyAlignment="1">
      <alignment horizontal="center" vertical="center" wrapText="1"/>
    </xf>
    <xf numFmtId="0" fontId="22" fillId="4" borderId="24" xfId="2" applyFont="1" applyFill="1" applyBorder="1" applyAlignment="1">
      <alignment horizontal="center" vertical="center" wrapText="1"/>
    </xf>
    <xf numFmtId="0" fontId="22" fillId="4" borderId="25" xfId="2" applyFont="1" applyFill="1" applyBorder="1" applyAlignment="1">
      <alignment horizontal="center" vertical="center" wrapText="1"/>
    </xf>
    <xf numFmtId="0" fontId="22" fillId="4" borderId="14" xfId="2" applyFont="1" applyFill="1" applyBorder="1" applyAlignment="1">
      <alignment horizontal="center" vertical="center" wrapText="1"/>
    </xf>
    <xf numFmtId="0" fontId="22" fillId="4" borderId="15" xfId="2" applyFont="1" applyFill="1" applyBorder="1" applyAlignment="1">
      <alignment horizontal="center" vertical="center" wrapText="1"/>
    </xf>
    <xf numFmtId="0" fontId="22" fillId="4" borderId="16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6"/>
  <sheetViews>
    <sheetView showGridLines="0" tabSelected="1" zoomScale="172" zoomScaleNormal="172" workbookViewId="0">
      <selection activeCell="A167" sqref="A167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0" t="s">
        <v>25</v>
      </c>
      <c r="B1" s="101"/>
      <c r="C1" s="101"/>
      <c r="D1" s="101"/>
      <c r="E1" s="101"/>
      <c r="F1" s="102"/>
      <c r="G1" s="13" t="s">
        <v>1</v>
      </c>
      <c r="H1" s="13" t="s">
        <v>2</v>
      </c>
      <c r="I1" s="13" t="s">
        <v>3</v>
      </c>
      <c r="J1" s="13" t="s">
        <v>37</v>
      </c>
      <c r="K1" s="13" t="s">
        <v>38</v>
      </c>
      <c r="L1" s="13" t="s">
        <v>21</v>
      </c>
      <c r="M1" s="13" t="s">
        <v>22</v>
      </c>
      <c r="N1" s="13" t="s">
        <v>23</v>
      </c>
      <c r="O1" s="13" t="s">
        <v>26</v>
      </c>
      <c r="P1" s="13" t="s">
        <v>24</v>
      </c>
      <c r="Q1" s="83" t="s">
        <v>28</v>
      </c>
    </row>
    <row r="2" spans="1:17" s="8" customFormat="1" ht="14.25" customHeight="1" thickTop="1" thickBot="1" x14ac:dyDescent="0.3">
      <c r="A2" s="97" t="s">
        <v>100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9"/>
    </row>
    <row r="3" spans="1:17" s="19" customFormat="1" ht="17.25" customHeight="1" x14ac:dyDescent="0.25">
      <c r="A3" s="52" t="s">
        <v>4</v>
      </c>
      <c r="B3" s="25" t="s">
        <v>39</v>
      </c>
      <c r="C3" s="25" t="s">
        <v>39</v>
      </c>
      <c r="D3" s="53"/>
      <c r="E3" s="53"/>
      <c r="F3" s="53"/>
      <c r="G3" s="54" t="s">
        <v>76</v>
      </c>
      <c r="H3" s="53" t="s">
        <v>6</v>
      </c>
      <c r="I3" s="55">
        <v>10</v>
      </c>
      <c r="J3" s="56">
        <f>J4+J18+J26</f>
        <v>182967700000</v>
      </c>
      <c r="K3" s="56">
        <f>K4+K18+K26</f>
        <v>0</v>
      </c>
      <c r="L3" s="56">
        <f>L4+L18+L26</f>
        <v>105844789799</v>
      </c>
      <c r="M3" s="56">
        <f>M4+M18+M26</f>
        <v>77122910201</v>
      </c>
      <c r="N3" s="56">
        <f>N4+N18+N26</f>
        <v>105828480615</v>
      </c>
      <c r="O3" s="92">
        <f>IF(N3&gt;1,N3/(J3-K3),0)</f>
        <v>0.57839979742326109</v>
      </c>
      <c r="P3" s="56">
        <f>P4+P18+P26</f>
        <v>105009650835</v>
      </c>
      <c r="Q3" s="57">
        <f>Q4+Q18+Q26</f>
        <v>105009650835</v>
      </c>
    </row>
    <row r="4" spans="1:17" s="19" customFormat="1" ht="16.5" customHeight="1" x14ac:dyDescent="0.25">
      <c r="A4" s="24" t="s">
        <v>4</v>
      </c>
      <c r="B4" s="25" t="s">
        <v>39</v>
      </c>
      <c r="C4" s="25" t="s">
        <v>39</v>
      </c>
      <c r="D4" s="25" t="s">
        <v>39</v>
      </c>
      <c r="E4" s="20"/>
      <c r="F4" s="20"/>
      <c r="G4" s="26" t="s">
        <v>43</v>
      </c>
      <c r="H4" s="25" t="s">
        <v>6</v>
      </c>
      <c r="I4" s="27" t="s">
        <v>7</v>
      </c>
      <c r="J4" s="39">
        <f>SUM(J5:J17)</f>
        <v>124483900000</v>
      </c>
      <c r="K4" s="39">
        <f>SUM(K5:K17)</f>
        <v>0</v>
      </c>
      <c r="L4" s="39">
        <f>SUM(L5:L17)</f>
        <v>72923079918</v>
      </c>
      <c r="M4" s="28">
        <f>SUM(M5:M17)</f>
        <v>51560820082</v>
      </c>
      <c r="N4" s="39">
        <f>SUM(N5:N17)</f>
        <v>72912381247</v>
      </c>
      <c r="O4" s="41">
        <f>IF(N4&gt;1,N4/(J4-K4),0)</f>
        <v>0.58571735981118844</v>
      </c>
      <c r="P4" s="28">
        <f>SUM(P5:P17)</f>
        <v>72912381247</v>
      </c>
      <c r="Q4" s="51">
        <f>SUM(Q5:Q17)</f>
        <v>72912381247</v>
      </c>
    </row>
    <row r="5" spans="1:17" s="19" customFormat="1" ht="15" customHeight="1" x14ac:dyDescent="0.25">
      <c r="A5" s="38" t="s">
        <v>4</v>
      </c>
      <c r="B5" s="20" t="s">
        <v>39</v>
      </c>
      <c r="C5" s="20" t="s">
        <v>39</v>
      </c>
      <c r="D5" s="20" t="s">
        <v>40</v>
      </c>
      <c r="E5" s="20" t="s">
        <v>40</v>
      </c>
      <c r="F5" s="20"/>
      <c r="G5" s="37" t="s">
        <v>41</v>
      </c>
      <c r="H5" s="20" t="s">
        <v>6</v>
      </c>
      <c r="I5" s="21">
        <v>10</v>
      </c>
      <c r="J5" s="22">
        <v>88851741493</v>
      </c>
      <c r="K5" s="22">
        <v>0</v>
      </c>
      <c r="L5" s="22">
        <v>57199397282</v>
      </c>
      <c r="M5" s="22">
        <f t="shared" ref="M5:M17" si="0">+J5-L5-K5</f>
        <v>31652344211</v>
      </c>
      <c r="N5" s="22">
        <v>57199397282</v>
      </c>
      <c r="O5" s="40">
        <f>IF(N5&gt;1,N5/(J5-K5),0)</f>
        <v>0.64376225294927203</v>
      </c>
      <c r="P5" s="22">
        <v>57199397282</v>
      </c>
      <c r="Q5" s="23">
        <v>57199397282</v>
      </c>
    </row>
    <row r="6" spans="1:17" s="19" customFormat="1" ht="15" customHeight="1" x14ac:dyDescent="0.25">
      <c r="A6" s="38" t="s">
        <v>4</v>
      </c>
      <c r="B6" s="20" t="s">
        <v>39</v>
      </c>
      <c r="C6" s="20" t="s">
        <v>39</v>
      </c>
      <c r="D6" s="20" t="s">
        <v>40</v>
      </c>
      <c r="E6" s="20" t="s">
        <v>42</v>
      </c>
      <c r="F6" s="20"/>
      <c r="G6" s="37" t="s">
        <v>59</v>
      </c>
      <c r="H6" s="20" t="s">
        <v>6</v>
      </c>
      <c r="I6" s="21">
        <v>10</v>
      </c>
      <c r="J6" s="22">
        <v>2178214771</v>
      </c>
      <c r="K6" s="22">
        <v>0</v>
      </c>
      <c r="L6" s="22">
        <v>1320798951</v>
      </c>
      <c r="M6" s="22">
        <f t="shared" si="0"/>
        <v>857415820</v>
      </c>
      <c r="N6" s="22">
        <v>1320798951</v>
      </c>
      <c r="O6" s="40">
        <f t="shared" ref="O6:O17" si="1">IF(N6&gt;1,N6/(J6-K6),0)</f>
        <v>0.60636764041115765</v>
      </c>
      <c r="P6" s="22">
        <v>1320798951</v>
      </c>
      <c r="Q6" s="23">
        <v>1320798951</v>
      </c>
    </row>
    <row r="7" spans="1:17" s="19" customFormat="1" ht="16.5" customHeight="1" x14ac:dyDescent="0.25">
      <c r="A7" s="38" t="s">
        <v>4</v>
      </c>
      <c r="B7" s="20" t="s">
        <v>39</v>
      </c>
      <c r="C7" s="20" t="s">
        <v>39</v>
      </c>
      <c r="D7" s="20" t="s">
        <v>40</v>
      </c>
      <c r="E7" s="20" t="s">
        <v>44</v>
      </c>
      <c r="F7" s="20"/>
      <c r="G7" s="37" t="s">
        <v>60</v>
      </c>
      <c r="H7" s="20" t="s">
        <v>6</v>
      </c>
      <c r="I7" s="21">
        <v>10</v>
      </c>
      <c r="J7" s="22">
        <v>1193490496</v>
      </c>
      <c r="K7" s="22">
        <v>0</v>
      </c>
      <c r="L7" s="22">
        <v>724442980</v>
      </c>
      <c r="M7" s="22">
        <f t="shared" si="0"/>
        <v>469047516</v>
      </c>
      <c r="N7" s="22">
        <v>724442980</v>
      </c>
      <c r="O7" s="40">
        <f t="shared" si="1"/>
        <v>0.60699518130054719</v>
      </c>
      <c r="P7" s="22">
        <v>724442980</v>
      </c>
      <c r="Q7" s="23">
        <v>724442980</v>
      </c>
    </row>
    <row r="8" spans="1:17" s="19" customFormat="1" ht="15" customHeight="1" x14ac:dyDescent="0.25">
      <c r="A8" s="38" t="s">
        <v>4</v>
      </c>
      <c r="B8" s="20" t="s">
        <v>39</v>
      </c>
      <c r="C8" s="20" t="s">
        <v>39</v>
      </c>
      <c r="D8" s="20" t="s">
        <v>40</v>
      </c>
      <c r="E8" s="20" t="s">
        <v>45</v>
      </c>
      <c r="F8" s="20"/>
      <c r="G8" s="37" t="s">
        <v>46</v>
      </c>
      <c r="H8" s="20" t="s">
        <v>6</v>
      </c>
      <c r="I8" s="21">
        <v>10</v>
      </c>
      <c r="J8" s="22">
        <v>231399364</v>
      </c>
      <c r="K8" s="22">
        <v>0</v>
      </c>
      <c r="L8" s="22">
        <v>137954301</v>
      </c>
      <c r="M8" s="22">
        <f t="shared" si="0"/>
        <v>93445063</v>
      </c>
      <c r="N8" s="22">
        <v>137954301</v>
      </c>
      <c r="O8" s="40">
        <f t="shared" si="1"/>
        <v>0.59617407159338609</v>
      </c>
      <c r="P8" s="22">
        <v>137954301</v>
      </c>
      <c r="Q8" s="23">
        <v>137954301</v>
      </c>
    </row>
    <row r="9" spans="1:17" s="19" customFormat="1" ht="15" customHeight="1" x14ac:dyDescent="0.25">
      <c r="A9" s="38" t="s">
        <v>4</v>
      </c>
      <c r="B9" s="20" t="s">
        <v>39</v>
      </c>
      <c r="C9" s="20" t="s">
        <v>39</v>
      </c>
      <c r="D9" s="20" t="s">
        <v>40</v>
      </c>
      <c r="E9" s="20" t="s">
        <v>47</v>
      </c>
      <c r="F9" s="20"/>
      <c r="G9" s="37" t="s">
        <v>12</v>
      </c>
      <c r="H9" s="20" t="s">
        <v>6</v>
      </c>
      <c r="I9" s="21">
        <v>10</v>
      </c>
      <c r="J9" s="22">
        <v>369162390</v>
      </c>
      <c r="K9" s="22">
        <v>0</v>
      </c>
      <c r="L9" s="22">
        <v>220100737</v>
      </c>
      <c r="M9" s="22">
        <f t="shared" si="0"/>
        <v>149061653</v>
      </c>
      <c r="N9" s="22">
        <v>220100737</v>
      </c>
      <c r="O9" s="40">
        <f t="shared" si="1"/>
        <v>0.59621657829227948</v>
      </c>
      <c r="P9" s="22">
        <v>220100737</v>
      </c>
      <c r="Q9" s="23">
        <v>220100737</v>
      </c>
    </row>
    <row r="10" spans="1:17" s="19" customFormat="1" ht="15" customHeight="1" x14ac:dyDescent="0.25">
      <c r="A10" s="38" t="s">
        <v>4</v>
      </c>
      <c r="B10" s="20" t="s">
        <v>39</v>
      </c>
      <c r="C10" s="20" t="s">
        <v>39</v>
      </c>
      <c r="D10" s="20" t="s">
        <v>40</v>
      </c>
      <c r="E10" s="20" t="s">
        <v>48</v>
      </c>
      <c r="F10" s="20"/>
      <c r="G10" s="37" t="s">
        <v>13</v>
      </c>
      <c r="H10" s="20" t="s">
        <v>6</v>
      </c>
      <c r="I10" s="21">
        <v>10</v>
      </c>
      <c r="J10" s="22">
        <v>4301318674</v>
      </c>
      <c r="K10" s="22">
        <v>0</v>
      </c>
      <c r="L10" s="22">
        <v>4194780336</v>
      </c>
      <c r="M10" s="22">
        <f t="shared" si="0"/>
        <v>106538338</v>
      </c>
      <c r="N10" s="22">
        <v>4191924749</v>
      </c>
      <c r="O10" s="40">
        <f t="shared" si="1"/>
        <v>0.9745673517144291</v>
      </c>
      <c r="P10" s="22">
        <v>4191924749</v>
      </c>
      <c r="Q10" s="23">
        <v>4191924749</v>
      </c>
    </row>
    <row r="11" spans="1:17" s="19" customFormat="1" ht="16.5" customHeight="1" x14ac:dyDescent="0.25">
      <c r="A11" s="38" t="s">
        <v>4</v>
      </c>
      <c r="B11" s="20" t="s">
        <v>39</v>
      </c>
      <c r="C11" s="20" t="s">
        <v>39</v>
      </c>
      <c r="D11" s="20" t="s">
        <v>40</v>
      </c>
      <c r="E11" s="20" t="s">
        <v>49</v>
      </c>
      <c r="F11" s="20"/>
      <c r="G11" s="37" t="s">
        <v>61</v>
      </c>
      <c r="H11" s="20" t="s">
        <v>6</v>
      </c>
      <c r="I11" s="21">
        <v>10</v>
      </c>
      <c r="J11" s="22">
        <v>3041595133</v>
      </c>
      <c r="K11" s="22">
        <v>0</v>
      </c>
      <c r="L11" s="22">
        <v>2249770666</v>
      </c>
      <c r="M11" s="22">
        <f t="shared" si="0"/>
        <v>791824467</v>
      </c>
      <c r="N11" s="22">
        <v>2248830676</v>
      </c>
      <c r="O11" s="40">
        <f t="shared" si="1"/>
        <v>0.73935898029331837</v>
      </c>
      <c r="P11" s="22">
        <v>2248830676</v>
      </c>
      <c r="Q11" s="23">
        <v>2248830676</v>
      </c>
    </row>
    <row r="12" spans="1:17" s="19" customFormat="1" ht="16.5" customHeight="1" x14ac:dyDescent="0.25">
      <c r="A12" s="38" t="s">
        <v>4</v>
      </c>
      <c r="B12" s="20" t="s">
        <v>39</v>
      </c>
      <c r="C12" s="20" t="s">
        <v>39</v>
      </c>
      <c r="D12" s="20" t="s">
        <v>40</v>
      </c>
      <c r="E12" s="20" t="s">
        <v>50</v>
      </c>
      <c r="F12" s="20"/>
      <c r="G12" s="37" t="s">
        <v>62</v>
      </c>
      <c r="H12" s="20" t="s">
        <v>6</v>
      </c>
      <c r="I12" s="21">
        <v>10</v>
      </c>
      <c r="J12" s="22">
        <v>452921795</v>
      </c>
      <c r="K12" s="22">
        <v>0</v>
      </c>
      <c r="L12" s="22">
        <v>301716855</v>
      </c>
      <c r="M12" s="22">
        <f t="shared" si="0"/>
        <v>151204940</v>
      </c>
      <c r="N12" s="22">
        <v>301716855</v>
      </c>
      <c r="O12" s="40">
        <f t="shared" si="1"/>
        <v>0.66615662644364459</v>
      </c>
      <c r="P12" s="22">
        <v>301716855</v>
      </c>
      <c r="Q12" s="23">
        <v>301716855</v>
      </c>
    </row>
    <row r="13" spans="1:17" s="19" customFormat="1" ht="16.5" customHeight="1" x14ac:dyDescent="0.25">
      <c r="A13" s="38" t="s">
        <v>4</v>
      </c>
      <c r="B13" s="20" t="s">
        <v>39</v>
      </c>
      <c r="C13" s="20" t="s">
        <v>39</v>
      </c>
      <c r="D13" s="20" t="s">
        <v>40</v>
      </c>
      <c r="E13" s="20" t="s">
        <v>51</v>
      </c>
      <c r="F13" s="20"/>
      <c r="G13" s="37" t="s">
        <v>15</v>
      </c>
      <c r="H13" s="20" t="s">
        <v>6</v>
      </c>
      <c r="I13" s="21">
        <v>10</v>
      </c>
      <c r="J13" s="22">
        <v>10162409556</v>
      </c>
      <c r="K13" s="22">
        <v>0</v>
      </c>
      <c r="L13" s="22">
        <v>76465039</v>
      </c>
      <c r="M13" s="22">
        <f t="shared" si="0"/>
        <v>10085944517</v>
      </c>
      <c r="N13" s="22">
        <v>73978563</v>
      </c>
      <c r="O13" s="40">
        <f t="shared" si="1"/>
        <v>7.2796281819130417E-3</v>
      </c>
      <c r="P13" s="22">
        <v>73978563</v>
      </c>
      <c r="Q13" s="23">
        <v>73978563</v>
      </c>
    </row>
    <row r="14" spans="1:17" s="19" customFormat="1" ht="16.5" customHeight="1" x14ac:dyDescent="0.25">
      <c r="A14" s="38" t="s">
        <v>4</v>
      </c>
      <c r="B14" s="20" t="s">
        <v>39</v>
      </c>
      <c r="C14" s="20" t="s">
        <v>39</v>
      </c>
      <c r="D14" s="20" t="s">
        <v>40</v>
      </c>
      <c r="E14" s="20" t="s">
        <v>52</v>
      </c>
      <c r="F14" s="20"/>
      <c r="G14" s="37" t="s">
        <v>14</v>
      </c>
      <c r="H14" s="20" t="s">
        <v>6</v>
      </c>
      <c r="I14" s="21">
        <v>10</v>
      </c>
      <c r="J14" s="22">
        <v>5085112094</v>
      </c>
      <c r="K14" s="22">
        <v>0</v>
      </c>
      <c r="L14" s="22">
        <v>2331027604</v>
      </c>
      <c r="M14" s="22">
        <f t="shared" si="0"/>
        <v>2754084490</v>
      </c>
      <c r="N14" s="22">
        <v>2329296672</v>
      </c>
      <c r="O14" s="40">
        <f t="shared" si="1"/>
        <v>0.45806201101218047</v>
      </c>
      <c r="P14" s="22">
        <v>2329296672</v>
      </c>
      <c r="Q14" s="72">
        <v>2329296672</v>
      </c>
    </row>
    <row r="15" spans="1:17" s="19" customFormat="1" ht="16.5" customHeight="1" x14ac:dyDescent="0.25">
      <c r="A15" s="38" t="s">
        <v>4</v>
      </c>
      <c r="B15" s="20" t="s">
        <v>39</v>
      </c>
      <c r="C15" s="20" t="s">
        <v>39</v>
      </c>
      <c r="D15" s="20" t="s">
        <v>42</v>
      </c>
      <c r="E15" s="20" t="s">
        <v>50</v>
      </c>
      <c r="F15" s="20"/>
      <c r="G15" s="37" t="s">
        <v>63</v>
      </c>
      <c r="H15" s="20" t="s">
        <v>6</v>
      </c>
      <c r="I15" s="21">
        <v>10</v>
      </c>
      <c r="J15" s="22">
        <v>44251919</v>
      </c>
      <c r="K15" s="22">
        <v>0</v>
      </c>
      <c r="L15" s="22">
        <v>25813871</v>
      </c>
      <c r="M15" s="22">
        <f t="shared" si="0"/>
        <v>18438048</v>
      </c>
      <c r="N15" s="22">
        <v>25813871</v>
      </c>
      <c r="O15" s="40">
        <f t="shared" si="1"/>
        <v>0.58333901858583803</v>
      </c>
      <c r="P15" s="22">
        <v>25813871</v>
      </c>
      <c r="Q15" s="72">
        <v>25813871</v>
      </c>
    </row>
    <row r="16" spans="1:17" s="19" customFormat="1" ht="16.5" customHeight="1" x14ac:dyDescent="0.25">
      <c r="A16" s="38" t="s">
        <v>4</v>
      </c>
      <c r="B16" s="20" t="s">
        <v>39</v>
      </c>
      <c r="C16" s="20" t="s">
        <v>39</v>
      </c>
      <c r="D16" s="20" t="s">
        <v>42</v>
      </c>
      <c r="E16" s="20" t="s">
        <v>53</v>
      </c>
      <c r="F16" s="20"/>
      <c r="G16" s="37" t="s">
        <v>64</v>
      </c>
      <c r="H16" s="20" t="s">
        <v>6</v>
      </c>
      <c r="I16" s="21">
        <v>10</v>
      </c>
      <c r="J16" s="22">
        <v>39738673</v>
      </c>
      <c r="K16" s="44">
        <v>0</v>
      </c>
      <c r="L16" s="22">
        <v>20076756</v>
      </c>
      <c r="M16" s="22">
        <f t="shared" si="0"/>
        <v>19661917</v>
      </c>
      <c r="N16" s="22">
        <v>20076756</v>
      </c>
      <c r="O16" s="40">
        <f t="shared" si="1"/>
        <v>0.5052195879817124</v>
      </c>
      <c r="P16" s="22">
        <v>20076756</v>
      </c>
      <c r="Q16" s="72">
        <v>20076756</v>
      </c>
    </row>
    <row r="17" spans="1:17" s="19" customFormat="1" ht="16.5" customHeight="1" x14ac:dyDescent="0.25">
      <c r="A17" s="38" t="s">
        <v>4</v>
      </c>
      <c r="B17" s="20" t="s">
        <v>39</v>
      </c>
      <c r="C17" s="20" t="s">
        <v>39</v>
      </c>
      <c r="D17" s="20" t="s">
        <v>42</v>
      </c>
      <c r="E17" s="20" t="s">
        <v>54</v>
      </c>
      <c r="F17" s="20"/>
      <c r="G17" s="37" t="s">
        <v>65</v>
      </c>
      <c r="H17" s="20" t="s">
        <v>6</v>
      </c>
      <c r="I17" s="21">
        <v>10</v>
      </c>
      <c r="J17" s="22">
        <v>8532543642</v>
      </c>
      <c r="K17" s="22">
        <v>0</v>
      </c>
      <c r="L17" s="22">
        <v>4120734540</v>
      </c>
      <c r="M17" s="22">
        <f t="shared" si="0"/>
        <v>4411809102</v>
      </c>
      <c r="N17" s="22">
        <v>4118048854</v>
      </c>
      <c r="O17" s="40">
        <f t="shared" si="1"/>
        <v>0.48262851346339469</v>
      </c>
      <c r="P17" s="44">
        <v>4118048854</v>
      </c>
      <c r="Q17" s="72">
        <v>4118048854</v>
      </c>
    </row>
    <row r="18" spans="1:17" s="66" customFormat="1" ht="16.5" customHeight="1" x14ac:dyDescent="0.25">
      <c r="A18" s="24" t="s">
        <v>4</v>
      </c>
      <c r="B18" s="25" t="s">
        <v>39</v>
      </c>
      <c r="C18" s="25" t="s">
        <v>39</v>
      </c>
      <c r="D18" s="25" t="s">
        <v>55</v>
      </c>
      <c r="E18" s="25"/>
      <c r="F18" s="25"/>
      <c r="G18" s="26" t="s">
        <v>77</v>
      </c>
      <c r="H18" s="25" t="s">
        <v>6</v>
      </c>
      <c r="I18" s="21">
        <v>10</v>
      </c>
      <c r="J18" s="28">
        <f>SUM(J19:J25)</f>
        <v>48466400000</v>
      </c>
      <c r="K18" s="28">
        <f>SUM(K19:K33)</f>
        <v>0</v>
      </c>
      <c r="L18" s="28">
        <f>SUM(L19:L25)</f>
        <v>27813697482</v>
      </c>
      <c r="M18" s="28">
        <f>SUM(M19:M25)</f>
        <v>20652702518</v>
      </c>
      <c r="N18" s="28">
        <f>SUM(N19:N25)</f>
        <v>27811185682</v>
      </c>
      <c r="O18" s="41">
        <f t="shared" ref="O18:O22" si="2">IF(N18&gt;1,N18/(J18-K18),0)</f>
        <v>0.57382404474027371</v>
      </c>
      <c r="P18" s="28">
        <f>SUM(P19:P25)</f>
        <v>26992355902</v>
      </c>
      <c r="Q18" s="36">
        <f>SUM(Q19:Q25)</f>
        <v>26992355902</v>
      </c>
    </row>
    <row r="19" spans="1:17" s="19" customFormat="1" ht="16.5" customHeight="1" x14ac:dyDescent="0.25">
      <c r="A19" s="38" t="s">
        <v>4</v>
      </c>
      <c r="B19" s="20" t="s">
        <v>39</v>
      </c>
      <c r="C19" s="20" t="s">
        <v>39</v>
      </c>
      <c r="D19" s="20" t="s">
        <v>55</v>
      </c>
      <c r="E19" s="20" t="s">
        <v>40</v>
      </c>
      <c r="F19" s="20"/>
      <c r="G19" s="37" t="s">
        <v>66</v>
      </c>
      <c r="H19" s="20" t="s">
        <v>6</v>
      </c>
      <c r="I19" s="21">
        <v>10</v>
      </c>
      <c r="J19" s="22">
        <v>13663890226</v>
      </c>
      <c r="K19" s="44">
        <v>0</v>
      </c>
      <c r="L19" s="22">
        <v>8571678500</v>
      </c>
      <c r="M19" s="22">
        <f t="shared" ref="M19:M25" si="3">+J19-L19-K19</f>
        <v>5092211726</v>
      </c>
      <c r="N19" s="22">
        <v>8570897200</v>
      </c>
      <c r="O19" s="40">
        <f t="shared" si="2"/>
        <v>0.62726625128260161</v>
      </c>
      <c r="P19" s="22">
        <v>8570897200</v>
      </c>
      <c r="Q19" s="72">
        <v>8570897200</v>
      </c>
    </row>
    <row r="20" spans="1:17" s="19" customFormat="1" ht="16.5" customHeight="1" x14ac:dyDescent="0.25">
      <c r="A20" s="38" t="s">
        <v>4</v>
      </c>
      <c r="B20" s="20" t="s">
        <v>39</v>
      </c>
      <c r="C20" s="20" t="s">
        <v>39</v>
      </c>
      <c r="D20" s="20" t="s">
        <v>55</v>
      </c>
      <c r="E20" s="20" t="s">
        <v>42</v>
      </c>
      <c r="F20" s="20"/>
      <c r="G20" s="37" t="s">
        <v>67</v>
      </c>
      <c r="H20" s="20" t="s">
        <v>6</v>
      </c>
      <c r="I20" s="21">
        <v>10</v>
      </c>
      <c r="J20" s="22">
        <v>9702269526</v>
      </c>
      <c r="K20" s="22">
        <v>0</v>
      </c>
      <c r="L20" s="22">
        <v>6043588500</v>
      </c>
      <c r="M20" s="22">
        <f t="shared" si="3"/>
        <v>3658681026</v>
      </c>
      <c r="N20" s="22">
        <v>6043035100</v>
      </c>
      <c r="O20" s="40">
        <f t="shared" si="2"/>
        <v>0.62284758053834344</v>
      </c>
      <c r="P20" s="22">
        <v>6043035100</v>
      </c>
      <c r="Q20" s="72">
        <v>6043035100</v>
      </c>
    </row>
    <row r="21" spans="1:17" s="19" customFormat="1" ht="16.5" customHeight="1" x14ac:dyDescent="0.25">
      <c r="A21" s="38" t="s">
        <v>4</v>
      </c>
      <c r="B21" s="20" t="s">
        <v>39</v>
      </c>
      <c r="C21" s="20" t="s">
        <v>39</v>
      </c>
      <c r="D21" s="20" t="s">
        <v>55</v>
      </c>
      <c r="E21" s="20" t="s">
        <v>44</v>
      </c>
      <c r="F21" s="20"/>
      <c r="G21" s="37" t="s">
        <v>145</v>
      </c>
      <c r="H21" s="20" t="s">
        <v>6</v>
      </c>
      <c r="I21" s="21">
        <v>10</v>
      </c>
      <c r="J21" s="22">
        <v>11500083775</v>
      </c>
      <c r="K21" s="22">
        <v>0</v>
      </c>
      <c r="L21" s="22">
        <v>3897387002</v>
      </c>
      <c r="M21" s="22">
        <f t="shared" si="3"/>
        <v>7602696773</v>
      </c>
      <c r="N21" s="22">
        <v>3897387002</v>
      </c>
      <c r="O21" s="40">
        <f t="shared" si="2"/>
        <v>0.33890074874693682</v>
      </c>
      <c r="P21" s="22">
        <v>3897387002</v>
      </c>
      <c r="Q21" s="72">
        <v>3897387002</v>
      </c>
    </row>
    <row r="22" spans="1:17" s="19" customFormat="1" ht="16.5" customHeight="1" x14ac:dyDescent="0.25">
      <c r="A22" s="38" t="s">
        <v>4</v>
      </c>
      <c r="B22" s="20" t="s">
        <v>39</v>
      </c>
      <c r="C22" s="20" t="s">
        <v>39</v>
      </c>
      <c r="D22" s="20" t="s">
        <v>55</v>
      </c>
      <c r="E22" s="20" t="s">
        <v>45</v>
      </c>
      <c r="F22" s="20"/>
      <c r="G22" s="37" t="s">
        <v>68</v>
      </c>
      <c r="H22" s="20" t="s">
        <v>6</v>
      </c>
      <c r="I22" s="21">
        <v>10</v>
      </c>
      <c r="J22" s="22">
        <v>4997426026</v>
      </c>
      <c r="K22" s="22">
        <v>0</v>
      </c>
      <c r="L22" s="22">
        <v>3137775500</v>
      </c>
      <c r="M22" s="22">
        <f t="shared" si="3"/>
        <v>1859650526</v>
      </c>
      <c r="N22" s="22">
        <v>3137322900</v>
      </c>
      <c r="O22" s="40">
        <f t="shared" si="2"/>
        <v>0.62778776187531704</v>
      </c>
      <c r="P22" s="22">
        <v>3137322900</v>
      </c>
      <c r="Q22" s="72">
        <v>3137322900</v>
      </c>
    </row>
    <row r="23" spans="1:17" s="19" customFormat="1" ht="16.5" customHeight="1" x14ac:dyDescent="0.25">
      <c r="A23" s="38" t="s">
        <v>4</v>
      </c>
      <c r="B23" s="20" t="s">
        <v>39</v>
      </c>
      <c r="C23" s="20" t="s">
        <v>39</v>
      </c>
      <c r="D23" s="20" t="s">
        <v>55</v>
      </c>
      <c r="E23" s="20" t="s">
        <v>47</v>
      </c>
      <c r="F23" s="20"/>
      <c r="G23" s="37" t="s">
        <v>69</v>
      </c>
      <c r="H23" s="20" t="s">
        <v>6</v>
      </c>
      <c r="I23" s="21" t="s">
        <v>7</v>
      </c>
      <c r="J23" s="22">
        <v>2240872795</v>
      </c>
      <c r="K23" s="22">
        <v>0</v>
      </c>
      <c r="L23" s="22">
        <v>2240557580</v>
      </c>
      <c r="M23" s="22">
        <f t="shared" si="3"/>
        <v>315215</v>
      </c>
      <c r="N23" s="22">
        <v>2240398880</v>
      </c>
      <c r="O23" s="40">
        <f>IF(N23&gt;1,N23/(J23-K23),0)</f>
        <v>0.99978851320741746</v>
      </c>
      <c r="P23" s="22">
        <v>1421569100</v>
      </c>
      <c r="Q23" s="72">
        <v>1421569100</v>
      </c>
    </row>
    <row r="24" spans="1:17" s="19" customFormat="1" ht="16.5" customHeight="1" x14ac:dyDescent="0.25">
      <c r="A24" s="38" t="s">
        <v>4</v>
      </c>
      <c r="B24" s="20" t="s">
        <v>39</v>
      </c>
      <c r="C24" s="20" t="s">
        <v>39</v>
      </c>
      <c r="D24" s="20" t="s">
        <v>55</v>
      </c>
      <c r="E24" s="20" t="s">
        <v>48</v>
      </c>
      <c r="F24" s="20"/>
      <c r="G24" s="37" t="s">
        <v>16</v>
      </c>
      <c r="H24" s="20" t="s">
        <v>6</v>
      </c>
      <c r="I24" s="21" t="s">
        <v>7</v>
      </c>
      <c r="J24" s="22">
        <v>3786215726</v>
      </c>
      <c r="K24" s="22">
        <v>0</v>
      </c>
      <c r="L24" s="22">
        <v>2353441800</v>
      </c>
      <c r="M24" s="22">
        <f t="shared" si="3"/>
        <v>1432773926</v>
      </c>
      <c r="N24" s="22">
        <v>2353102400</v>
      </c>
      <c r="O24" s="40">
        <f t="shared" ref="O24:O30" si="4">IF(N24&gt;1,N24/(J24-K24),0)</f>
        <v>0.62149189858391074</v>
      </c>
      <c r="P24" s="22">
        <v>2353102400</v>
      </c>
      <c r="Q24" s="72">
        <v>2353102400</v>
      </c>
    </row>
    <row r="25" spans="1:17" s="19" customFormat="1" ht="16.5" customHeight="1" x14ac:dyDescent="0.25">
      <c r="A25" s="38" t="s">
        <v>4</v>
      </c>
      <c r="B25" s="20" t="s">
        <v>39</v>
      </c>
      <c r="C25" s="20" t="s">
        <v>39</v>
      </c>
      <c r="D25" s="20" t="s">
        <v>55</v>
      </c>
      <c r="E25" s="20" t="s">
        <v>49</v>
      </c>
      <c r="F25" s="20"/>
      <c r="G25" s="37" t="s">
        <v>17</v>
      </c>
      <c r="H25" s="20" t="s">
        <v>6</v>
      </c>
      <c r="I25" s="21" t="s">
        <v>7</v>
      </c>
      <c r="J25" s="22">
        <v>2575641926</v>
      </c>
      <c r="K25" s="22">
        <v>0</v>
      </c>
      <c r="L25" s="22">
        <v>1569268600</v>
      </c>
      <c r="M25" s="22">
        <f t="shared" si="3"/>
        <v>1006373326</v>
      </c>
      <c r="N25" s="22">
        <v>1569042200</v>
      </c>
      <c r="O25" s="40">
        <f>IF(N25&gt;1,N25/(J25-K25),0)</f>
        <v>0.60918491198686908</v>
      </c>
      <c r="P25" s="22">
        <v>1569042200</v>
      </c>
      <c r="Q25" s="72">
        <v>1569042200</v>
      </c>
    </row>
    <row r="26" spans="1:17" s="66" customFormat="1" ht="16.5" customHeight="1" x14ac:dyDescent="0.25">
      <c r="A26" s="38" t="s">
        <v>4</v>
      </c>
      <c r="B26" s="25" t="s">
        <v>39</v>
      </c>
      <c r="C26" s="25" t="s">
        <v>39</v>
      </c>
      <c r="D26" s="25" t="s">
        <v>56</v>
      </c>
      <c r="E26" s="25"/>
      <c r="F26" s="25"/>
      <c r="G26" s="26" t="s">
        <v>78</v>
      </c>
      <c r="H26" s="25" t="s">
        <v>6</v>
      </c>
      <c r="I26" s="27" t="s">
        <v>7</v>
      </c>
      <c r="J26" s="28">
        <f>SUM(J27:J33)</f>
        <v>10017400000</v>
      </c>
      <c r="K26" s="28">
        <v>0</v>
      </c>
      <c r="L26" s="28">
        <f>SUM(L27:L33)</f>
        <v>5108012399</v>
      </c>
      <c r="M26" s="28">
        <f>SUM(M27:M33)</f>
        <v>4909387601</v>
      </c>
      <c r="N26" s="28">
        <f>SUM(N27:N33)</f>
        <v>5104913686</v>
      </c>
      <c r="O26" s="41">
        <f t="shared" si="4"/>
        <v>0.50960465649769404</v>
      </c>
      <c r="P26" s="39">
        <f>SUM(P27:P33)</f>
        <v>5104913686</v>
      </c>
      <c r="Q26" s="36">
        <f>SUM(Q27:Q33)</f>
        <v>5104913686</v>
      </c>
    </row>
    <row r="27" spans="1:17" s="19" customFormat="1" ht="16.5" customHeight="1" x14ac:dyDescent="0.25">
      <c r="A27" s="38" t="s">
        <v>4</v>
      </c>
      <c r="B27" s="20" t="s">
        <v>39</v>
      </c>
      <c r="C27" s="20" t="s">
        <v>39</v>
      </c>
      <c r="D27" s="20" t="s">
        <v>56</v>
      </c>
      <c r="E27" s="20" t="s">
        <v>40</v>
      </c>
      <c r="F27" s="20"/>
      <c r="G27" s="37" t="s">
        <v>70</v>
      </c>
      <c r="H27" s="20" t="s">
        <v>6</v>
      </c>
      <c r="I27" s="21" t="s">
        <v>7</v>
      </c>
      <c r="J27" s="22">
        <v>7740384876</v>
      </c>
      <c r="K27" s="22">
        <v>0</v>
      </c>
      <c r="L27" s="22">
        <v>3714241723</v>
      </c>
      <c r="M27" s="22">
        <f t="shared" ref="M27:M33" si="5">+J27-L27-K27</f>
        <v>4026143153</v>
      </c>
      <c r="N27" s="22">
        <v>3714241723</v>
      </c>
      <c r="O27" s="40">
        <f>IF(N27&gt;1,N27/(J27-K27),0)</f>
        <v>0.47985233066594091</v>
      </c>
      <c r="P27" s="22">
        <v>3714241723</v>
      </c>
      <c r="Q27" s="72">
        <v>3714241723</v>
      </c>
    </row>
    <row r="28" spans="1:17" s="19" customFormat="1" ht="16.5" customHeight="1" x14ac:dyDescent="0.25">
      <c r="A28" s="38" t="s">
        <v>4</v>
      </c>
      <c r="B28" s="20" t="s">
        <v>39</v>
      </c>
      <c r="C28" s="20" t="s">
        <v>39</v>
      </c>
      <c r="D28" s="20" t="s">
        <v>56</v>
      </c>
      <c r="E28" s="20" t="s">
        <v>40</v>
      </c>
      <c r="F28" s="20"/>
      <c r="G28" s="37" t="s">
        <v>71</v>
      </c>
      <c r="H28" s="20" t="s">
        <v>6</v>
      </c>
      <c r="I28" s="21" t="s">
        <v>7</v>
      </c>
      <c r="J28" s="22">
        <v>283982071</v>
      </c>
      <c r="K28" s="22">
        <v>0</v>
      </c>
      <c r="L28" s="22">
        <v>189255386</v>
      </c>
      <c r="M28" s="22">
        <f t="shared" si="5"/>
        <v>94726685</v>
      </c>
      <c r="N28" s="22">
        <v>186370499</v>
      </c>
      <c r="O28" s="40">
        <f t="shared" si="4"/>
        <v>0.65627558227082583</v>
      </c>
      <c r="P28" s="22">
        <v>186370499</v>
      </c>
      <c r="Q28" s="72">
        <v>186370499</v>
      </c>
    </row>
    <row r="29" spans="1:17" s="19" customFormat="1" ht="16.5" customHeight="1" x14ac:dyDescent="0.25">
      <c r="A29" s="38" t="s">
        <v>4</v>
      </c>
      <c r="B29" s="20" t="s">
        <v>39</v>
      </c>
      <c r="C29" s="20" t="s">
        <v>39</v>
      </c>
      <c r="D29" s="20" t="s">
        <v>56</v>
      </c>
      <c r="E29" s="20" t="s">
        <v>40</v>
      </c>
      <c r="F29" s="20"/>
      <c r="G29" s="37" t="s">
        <v>72</v>
      </c>
      <c r="H29" s="20" t="s">
        <v>6</v>
      </c>
      <c r="I29" s="21" t="s">
        <v>7</v>
      </c>
      <c r="J29" s="22">
        <v>559203109</v>
      </c>
      <c r="K29" s="22">
        <v>0</v>
      </c>
      <c r="L29" s="22">
        <v>264723927</v>
      </c>
      <c r="M29" s="22">
        <f t="shared" si="5"/>
        <v>294479182</v>
      </c>
      <c r="N29" s="22">
        <v>264510101</v>
      </c>
      <c r="O29" s="40">
        <f>IF(N29&gt;1,N29/(J29-K29),0)</f>
        <v>0.47301257225306309</v>
      </c>
      <c r="P29" s="22">
        <v>264510101</v>
      </c>
      <c r="Q29" s="72">
        <v>264510101</v>
      </c>
    </row>
    <row r="30" spans="1:17" s="19" customFormat="1" ht="16.5" customHeight="1" x14ac:dyDescent="0.25">
      <c r="A30" s="38" t="s">
        <v>4</v>
      </c>
      <c r="B30" s="20" t="s">
        <v>39</v>
      </c>
      <c r="C30" s="20" t="s">
        <v>39</v>
      </c>
      <c r="D30" s="20" t="s">
        <v>56</v>
      </c>
      <c r="E30" s="20" t="s">
        <v>42</v>
      </c>
      <c r="F30" s="20"/>
      <c r="G30" s="37" t="s">
        <v>73</v>
      </c>
      <c r="H30" s="20" t="s">
        <v>6</v>
      </c>
      <c r="I30" s="21" t="s">
        <v>7</v>
      </c>
      <c r="J30" s="22">
        <v>303565248</v>
      </c>
      <c r="K30" s="22">
        <v>0</v>
      </c>
      <c r="L30" s="22">
        <v>193536017</v>
      </c>
      <c r="M30" s="22">
        <f t="shared" si="5"/>
        <v>110029231</v>
      </c>
      <c r="N30" s="22">
        <v>193536017</v>
      </c>
      <c r="O30" s="40">
        <f t="shared" si="4"/>
        <v>0.63754338902455654</v>
      </c>
      <c r="P30" s="22">
        <v>193536017</v>
      </c>
      <c r="Q30" s="72">
        <v>193536017</v>
      </c>
    </row>
    <row r="31" spans="1:17" s="19" customFormat="1" ht="16.5" customHeight="1" x14ac:dyDescent="0.25">
      <c r="A31" s="38" t="s">
        <v>4</v>
      </c>
      <c r="B31" s="20" t="s">
        <v>39</v>
      </c>
      <c r="C31" s="20" t="s">
        <v>39</v>
      </c>
      <c r="D31" s="20" t="s">
        <v>56</v>
      </c>
      <c r="E31" s="20" t="s">
        <v>57</v>
      </c>
      <c r="F31" s="20"/>
      <c r="G31" s="37" t="s">
        <v>74</v>
      </c>
      <c r="H31" s="20" t="s">
        <v>6</v>
      </c>
      <c r="I31" s="21" t="s">
        <v>7</v>
      </c>
      <c r="J31" s="22">
        <v>913333956</v>
      </c>
      <c r="K31" s="22">
        <v>0</v>
      </c>
      <c r="L31" s="22">
        <v>610864639</v>
      </c>
      <c r="M31" s="22">
        <f t="shared" si="5"/>
        <v>302469317</v>
      </c>
      <c r="N31" s="22">
        <v>610864639</v>
      </c>
      <c r="O31" s="40">
        <f>IF(N31&gt;1,N31/(J31-K31),0)</f>
        <v>0.66882944073963679</v>
      </c>
      <c r="P31" s="22">
        <v>610864639</v>
      </c>
      <c r="Q31" s="72">
        <v>610864639</v>
      </c>
    </row>
    <row r="32" spans="1:17" s="19" customFormat="1" ht="16.5" customHeight="1" x14ac:dyDescent="0.25">
      <c r="A32" s="38" t="s">
        <v>4</v>
      </c>
      <c r="B32" s="20" t="s">
        <v>39</v>
      </c>
      <c r="C32" s="20" t="s">
        <v>39</v>
      </c>
      <c r="D32" s="20" t="s">
        <v>56</v>
      </c>
      <c r="E32" s="20" t="s">
        <v>58</v>
      </c>
      <c r="F32" s="20"/>
      <c r="G32" s="37" t="s">
        <v>75</v>
      </c>
      <c r="H32" s="20" t="s">
        <v>6</v>
      </c>
      <c r="I32" s="21" t="s">
        <v>7</v>
      </c>
      <c r="J32" s="22">
        <v>51801560</v>
      </c>
      <c r="K32" s="22">
        <v>0</v>
      </c>
      <c r="L32" s="22">
        <v>31680936</v>
      </c>
      <c r="M32" s="22">
        <f t="shared" si="5"/>
        <v>20120624</v>
      </c>
      <c r="N32" s="22">
        <v>31680936</v>
      </c>
      <c r="O32" s="40">
        <f>IF(N32&gt;1,N32/(J32-K32),0)</f>
        <v>0.61158266276150752</v>
      </c>
      <c r="P32" s="22">
        <v>31680936</v>
      </c>
      <c r="Q32" s="72">
        <v>31680936</v>
      </c>
    </row>
    <row r="33" spans="1:17" s="19" customFormat="1" ht="16.5" customHeight="1" x14ac:dyDescent="0.25">
      <c r="A33" s="38" t="s">
        <v>4</v>
      </c>
      <c r="B33" s="20" t="s">
        <v>39</v>
      </c>
      <c r="C33" s="20" t="s">
        <v>39</v>
      </c>
      <c r="D33" s="20" t="s">
        <v>56</v>
      </c>
      <c r="E33" s="20">
        <v>72</v>
      </c>
      <c r="F33" s="20"/>
      <c r="G33" s="37" t="s">
        <v>135</v>
      </c>
      <c r="H33" s="20" t="s">
        <v>6</v>
      </c>
      <c r="I33" s="21" t="s">
        <v>7</v>
      </c>
      <c r="J33" s="22">
        <v>165129180</v>
      </c>
      <c r="K33" s="22">
        <v>0</v>
      </c>
      <c r="L33" s="22">
        <v>103709771</v>
      </c>
      <c r="M33" s="22">
        <f t="shared" si="5"/>
        <v>61419409</v>
      </c>
      <c r="N33" s="22">
        <v>103709771</v>
      </c>
      <c r="O33" s="40">
        <f>IF(N33&gt;1,N33/(J33-K33),0)</f>
        <v>0.62805235876542231</v>
      </c>
      <c r="P33" s="22">
        <v>103709771</v>
      </c>
      <c r="Q33" s="72">
        <v>103709771</v>
      </c>
    </row>
    <row r="34" spans="1:17" ht="16.5" customHeight="1" x14ac:dyDescent="0.25">
      <c r="A34" s="14" t="s">
        <v>4</v>
      </c>
      <c r="B34" s="4" t="s">
        <v>39</v>
      </c>
      <c r="C34" s="4"/>
      <c r="D34" s="4"/>
      <c r="E34" s="4"/>
      <c r="F34" s="4"/>
      <c r="G34" s="3" t="s">
        <v>11</v>
      </c>
      <c r="H34" s="4" t="s">
        <v>6</v>
      </c>
      <c r="I34" s="5" t="s">
        <v>7</v>
      </c>
      <c r="J34" s="6">
        <f>J3</f>
        <v>182967700000</v>
      </c>
      <c r="K34" s="6">
        <f>K3</f>
        <v>0</v>
      </c>
      <c r="L34" s="6">
        <f>L3</f>
        <v>105844789799</v>
      </c>
      <c r="M34" s="6">
        <f>M3</f>
        <v>77122910201</v>
      </c>
      <c r="N34" s="6">
        <f>N3</f>
        <v>105828480615</v>
      </c>
      <c r="O34" s="42">
        <f>IF(N34&gt;1,N34/(J34-K34),0)</f>
        <v>0.57839979742326109</v>
      </c>
      <c r="P34" s="6">
        <f>P3</f>
        <v>105009650835</v>
      </c>
      <c r="Q34" s="15">
        <f>Q3</f>
        <v>105009650835</v>
      </c>
    </row>
    <row r="35" spans="1:17" ht="15" customHeight="1" thickBot="1" x14ac:dyDescent="0.3">
      <c r="A35" s="103" t="s">
        <v>27</v>
      </c>
      <c r="B35" s="104"/>
      <c r="C35" s="104"/>
      <c r="D35" s="104"/>
      <c r="E35" s="104"/>
      <c r="F35" s="104"/>
      <c r="G35" s="104"/>
      <c r="H35" s="104"/>
      <c r="I35" s="105"/>
      <c r="J35" s="7">
        <f>J34</f>
        <v>182967700000</v>
      </c>
      <c r="K35" s="7">
        <f>K34</f>
        <v>0</v>
      </c>
      <c r="L35" s="7">
        <f>L34</f>
        <v>105844789799</v>
      </c>
      <c r="M35" s="7">
        <f>SUM(M34:M34)</f>
        <v>77122910201</v>
      </c>
      <c r="N35" s="7">
        <f>N34</f>
        <v>105828480615</v>
      </c>
      <c r="O35" s="42">
        <f>O34</f>
        <v>0.57839979742326109</v>
      </c>
      <c r="P35" s="7">
        <f>P34</f>
        <v>105009650835</v>
      </c>
      <c r="Q35" s="16">
        <f>Q34</f>
        <v>105009650835</v>
      </c>
    </row>
    <row r="36" spans="1:17" ht="15.75" customHeight="1" thickBot="1" x14ac:dyDescent="0.3">
      <c r="A36" s="97" t="s">
        <v>138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9"/>
    </row>
    <row r="37" spans="1:17" s="19" customFormat="1" ht="16.5" customHeight="1" x14ac:dyDescent="0.25">
      <c r="A37" s="24" t="s">
        <v>4</v>
      </c>
      <c r="B37" s="25" t="s">
        <v>55</v>
      </c>
      <c r="C37" s="25" t="s">
        <v>39</v>
      </c>
      <c r="D37" s="25"/>
      <c r="E37" s="25"/>
      <c r="F37" s="25"/>
      <c r="G37" s="26" t="s">
        <v>88</v>
      </c>
      <c r="H37" s="25" t="s">
        <v>6</v>
      </c>
      <c r="I37" s="27">
        <v>10</v>
      </c>
      <c r="J37" s="39">
        <f>J38+J39+J40+J41+1684073163</f>
        <v>2150441163</v>
      </c>
      <c r="K37" s="96">
        <f>K38+K39+K40+K41</f>
        <v>0</v>
      </c>
      <c r="L37" s="39">
        <f>L38+L39+L40+L41</f>
        <v>47568000</v>
      </c>
      <c r="M37" s="28">
        <f>M38+M39+M40+M41+1684073163</f>
        <v>2102873163</v>
      </c>
      <c r="N37" s="28">
        <f>N38+N39+N40+N41</f>
        <v>0</v>
      </c>
      <c r="O37" s="41">
        <f>IF(N37&gt;1,N37/(J37-K37),0)</f>
        <v>0</v>
      </c>
      <c r="P37" s="28">
        <f>P38+P39+P40+P41</f>
        <v>0</v>
      </c>
      <c r="Q37" s="36">
        <f>Q38+Q39+Q40+Q41</f>
        <v>0</v>
      </c>
    </row>
    <row r="38" spans="1:17" s="19" customFormat="1" ht="22.5" customHeight="1" x14ac:dyDescent="0.25">
      <c r="A38" s="38" t="s">
        <v>4</v>
      </c>
      <c r="B38" s="20" t="s">
        <v>55</v>
      </c>
      <c r="C38" s="20" t="s">
        <v>39</v>
      </c>
      <c r="D38" s="20" t="s">
        <v>39</v>
      </c>
      <c r="E38" s="20" t="s">
        <v>44</v>
      </c>
      <c r="F38" s="20" t="s">
        <v>50</v>
      </c>
      <c r="G38" s="37" t="s">
        <v>148</v>
      </c>
      <c r="H38" s="20" t="s">
        <v>6</v>
      </c>
      <c r="I38" s="21" t="s">
        <v>7</v>
      </c>
      <c r="J38" s="44">
        <v>121368000</v>
      </c>
      <c r="K38" s="22">
        <f>K40</f>
        <v>0</v>
      </c>
      <c r="L38" s="44">
        <v>21368000</v>
      </c>
      <c r="M38" s="22">
        <f>J38-K38-L38</f>
        <v>100000000</v>
      </c>
      <c r="N38" s="22">
        <v>0</v>
      </c>
      <c r="O38" s="40">
        <f>IF(N38&gt;1,N38/(J38-K38),0)</f>
        <v>0</v>
      </c>
      <c r="P38" s="22">
        <v>0</v>
      </c>
      <c r="Q38" s="23">
        <v>0</v>
      </c>
    </row>
    <row r="39" spans="1:17" s="19" customFormat="1" ht="15" customHeight="1" x14ac:dyDescent="0.25">
      <c r="A39" s="38" t="s">
        <v>4</v>
      </c>
      <c r="B39" s="20" t="s">
        <v>55</v>
      </c>
      <c r="C39" s="20" t="s">
        <v>39</v>
      </c>
      <c r="D39" s="20" t="s">
        <v>39</v>
      </c>
      <c r="E39" s="20" t="s">
        <v>45</v>
      </c>
      <c r="F39" s="20" t="s">
        <v>44</v>
      </c>
      <c r="G39" s="37" t="s">
        <v>149</v>
      </c>
      <c r="H39" s="20" t="s">
        <v>6</v>
      </c>
      <c r="I39" s="21" t="s">
        <v>7</v>
      </c>
      <c r="J39" s="63">
        <v>316000000</v>
      </c>
      <c r="K39" s="28">
        <f>K42</f>
        <v>0</v>
      </c>
      <c r="L39" s="63">
        <v>7200000</v>
      </c>
      <c r="M39" s="44">
        <f>J39-K39-L39</f>
        <v>308800000</v>
      </c>
      <c r="N39" s="44">
        <v>0</v>
      </c>
      <c r="O39" s="40">
        <f t="shared" ref="O39:O40" si="6">IF(N39&gt;1,N39/(J39-K39),0)</f>
        <v>0</v>
      </c>
      <c r="P39" s="22">
        <v>0</v>
      </c>
      <c r="Q39" s="72">
        <v>0</v>
      </c>
    </row>
    <row r="40" spans="1:17" s="19" customFormat="1" ht="15" customHeight="1" x14ac:dyDescent="0.25">
      <c r="A40" s="38" t="s">
        <v>4</v>
      </c>
      <c r="B40" s="20" t="s">
        <v>55</v>
      </c>
      <c r="C40" s="20" t="s">
        <v>39</v>
      </c>
      <c r="D40" s="20" t="s">
        <v>39</v>
      </c>
      <c r="E40" s="20" t="s">
        <v>45</v>
      </c>
      <c r="F40" s="20" t="s">
        <v>49</v>
      </c>
      <c r="G40" s="37" t="s">
        <v>151</v>
      </c>
      <c r="H40" s="20" t="s">
        <v>6</v>
      </c>
      <c r="I40" s="21" t="s">
        <v>7</v>
      </c>
      <c r="J40" s="63">
        <v>10000000</v>
      </c>
      <c r="K40" s="63">
        <v>0</v>
      </c>
      <c r="L40" s="63">
        <v>0</v>
      </c>
      <c r="M40" s="22">
        <f>+J40-L40-K40</f>
        <v>10000000</v>
      </c>
      <c r="N40" s="22">
        <v>0</v>
      </c>
      <c r="O40" s="40">
        <f t="shared" si="6"/>
        <v>0</v>
      </c>
      <c r="P40" s="22">
        <v>0</v>
      </c>
      <c r="Q40" s="23">
        <v>0</v>
      </c>
    </row>
    <row r="41" spans="1:17" s="19" customFormat="1" ht="15" customHeight="1" x14ac:dyDescent="0.25">
      <c r="A41" s="38" t="s">
        <v>4</v>
      </c>
      <c r="B41" s="20" t="s">
        <v>55</v>
      </c>
      <c r="C41" s="20" t="s">
        <v>39</v>
      </c>
      <c r="D41" s="20" t="s">
        <v>39</v>
      </c>
      <c r="E41" s="20" t="s">
        <v>45</v>
      </c>
      <c r="F41" s="88" t="s">
        <v>50</v>
      </c>
      <c r="G41" s="37" t="s">
        <v>151</v>
      </c>
      <c r="H41" s="20" t="s">
        <v>6</v>
      </c>
      <c r="I41" s="21" t="s">
        <v>7</v>
      </c>
      <c r="J41" s="63">
        <v>19000000</v>
      </c>
      <c r="K41" s="63">
        <v>0</v>
      </c>
      <c r="L41" s="63">
        <v>19000000</v>
      </c>
      <c r="M41" s="22">
        <f>+J41-L41-K41</f>
        <v>0</v>
      </c>
      <c r="N41" s="22">
        <v>0</v>
      </c>
      <c r="O41" s="40">
        <f>IF(N41&gt;1,N41/(J41-K41),0)</f>
        <v>0</v>
      </c>
      <c r="P41" s="22">
        <v>0</v>
      </c>
      <c r="Q41" s="23">
        <v>0</v>
      </c>
    </row>
    <row r="42" spans="1:17" s="66" customFormat="1" ht="15" customHeight="1" x14ac:dyDescent="0.25">
      <c r="A42" s="24" t="s">
        <v>4</v>
      </c>
      <c r="B42" s="25" t="s">
        <v>55</v>
      </c>
      <c r="C42" s="25" t="s">
        <v>55</v>
      </c>
      <c r="D42" s="25"/>
      <c r="E42" s="25"/>
      <c r="F42" s="69"/>
      <c r="G42" s="26" t="s">
        <v>89</v>
      </c>
      <c r="H42" s="25" t="s">
        <v>6</v>
      </c>
      <c r="I42" s="27">
        <v>10</v>
      </c>
      <c r="J42" s="87">
        <f>J45+J46+J47+J48+J49+J50+J51+J52+J54+J55+J56+J57+J58+J59+J60+J61+J62+J63+J64+J65+J66+J67+J68+J69+J71+J72+J73+J76+J77+J78+J79+J80+J81+J82+J83+J84+J85+J86+J87+J88+J90+J91+1831792837</f>
        <v>21432158837</v>
      </c>
      <c r="K42" s="95">
        <f>K45+K46+K47+K48+K49+K50+K51+K52+K54+K55+K56+K57+K58+K59+K60+K61+K62+K63+K64+K65+K66+K67+K68+K69+K71+K72+K73+K76+K77+K78+K79+K80+K81+K82+K83+K84+K85+K86+K87+K88+K90+K91</f>
        <v>0</v>
      </c>
      <c r="L42" s="68">
        <f>L45+L46+L47+L48+L49+L50+L51+L52+L54+L55+L56+L57+L58+L59+L60+L61+L62+L63+L64+L65+L66+L67+L68+L69+L71+L72+L73+L76+L77+L78+L79+L80+L81+L82+L83+L84+L85+L86+L87+L88+L90+L91</f>
        <v>17164852619.359999</v>
      </c>
      <c r="M42" s="39">
        <f>M45+M46+M47+M48+M49+M50+M51+M52+M54+M55+M56+M57+M58+M59+M60+M61+M62+M63+M64+M65+M66+M67+M68+M69+M71+M72+M73+M76+M77+M78+M79+M80+M81+M82+M83+M84+M85+M86+M87+M88+M90+M91+1831792837</f>
        <v>4267306217.6399994</v>
      </c>
      <c r="N42" s="39">
        <f>N45+N46+N47+N48+N49+N50+N51+N52+N54+N55+N56+N57+N58+N59+N60+N61+N62+N63+N64+N65+N66+N67+N68+N69+N71+N72+N73+N76+N77+N78+N79+N80+N81+N82+N83+N84+N85+N86+N87+N88+N90+N91</f>
        <v>16744412617.359999</v>
      </c>
      <c r="O42" s="84">
        <f>IF(N42&gt;1,N42/(J42-K42),0)</f>
        <v>0.781275127004603</v>
      </c>
      <c r="P42" s="39">
        <f>P45+P46+P47+P48+P49+P50+P51+P52+P54+P55+P56+P57+P58+P59+P60+P61+P62+P63+P64+P65+P66+P67+P68+P69+P71+P72+P73+P76+P77+P78+P79+P80+P81+P82+P83+P84+P85+P86+P87+P88+P90+P91</f>
        <v>10236873850.779997</v>
      </c>
      <c r="Q42" s="51">
        <f>Q45+Q46+Q47+Q48+Q49+Q50+Q51+Q52+Q54+Q55+Q56+Q57+Q58+Q59+Q60+Q61+Q62+Q63+Q64+Q65+Q66+Q67+Q68+Q69+Q71+Q72+Q73+Q76+Q77+Q78+Q79+Q80+Q81+Q82+Q83+Q84+Q85+Q86+Q87+Q88+Q90+Q91</f>
        <v>10228551830.779997</v>
      </c>
    </row>
    <row r="43" spans="1:17" s="66" customFormat="1" ht="15" customHeight="1" x14ac:dyDescent="0.25">
      <c r="A43" s="24" t="s">
        <v>4</v>
      </c>
      <c r="B43" s="25" t="s">
        <v>55</v>
      </c>
      <c r="C43" s="25" t="s">
        <v>55</v>
      </c>
      <c r="D43" s="25"/>
      <c r="E43" s="25"/>
      <c r="F43" s="69"/>
      <c r="G43" s="26" t="s">
        <v>89</v>
      </c>
      <c r="H43" s="25" t="s">
        <v>9</v>
      </c>
      <c r="I43" s="27">
        <v>20</v>
      </c>
      <c r="J43" s="68">
        <f>J74+J70+J89+J92+J53</f>
        <v>672500000</v>
      </c>
      <c r="K43" s="68">
        <f>K74+K70+K89+K92+K53</f>
        <v>0</v>
      </c>
      <c r="L43" s="68">
        <f t="shared" ref="L43" si="7">L74+L70+L89+L92+L53</f>
        <v>139610932</v>
      </c>
      <c r="M43" s="39">
        <f>M74+M70+M89+M92+M53</f>
        <v>532889068</v>
      </c>
      <c r="N43" s="39">
        <f>N74+N70+N89+N92+N53</f>
        <v>139610932</v>
      </c>
      <c r="O43" s="84">
        <f>IF(N43&gt;1,N43/(J43-K43),0)</f>
        <v>0.20759989888475835</v>
      </c>
      <c r="P43" s="68">
        <f>P74+P70+P89+P92+P53</f>
        <v>414494</v>
      </c>
      <c r="Q43" s="91">
        <f>Q74+Q70+Q89+Q92+Q53</f>
        <v>414494</v>
      </c>
    </row>
    <row r="44" spans="1:17" s="66" customFormat="1" ht="15" customHeight="1" x14ac:dyDescent="0.25">
      <c r="A44" s="24" t="s">
        <v>4</v>
      </c>
      <c r="B44" s="25" t="s">
        <v>55</v>
      </c>
      <c r="C44" s="25" t="s">
        <v>55</v>
      </c>
      <c r="D44" s="25"/>
      <c r="E44" s="25"/>
      <c r="F44" s="69"/>
      <c r="G44" s="26" t="s">
        <v>89</v>
      </c>
      <c r="H44" s="25" t="s">
        <v>9</v>
      </c>
      <c r="I44" s="27">
        <v>21</v>
      </c>
      <c r="J44" s="68">
        <f>J75</f>
        <v>132100000</v>
      </c>
      <c r="K44" s="68">
        <f>K75</f>
        <v>0</v>
      </c>
      <c r="L44" s="68">
        <f>L75</f>
        <v>132100000</v>
      </c>
      <c r="M44" s="39">
        <f>M75</f>
        <v>0</v>
      </c>
      <c r="N44" s="39">
        <f t="shared" ref="N44" si="8">N75</f>
        <v>132100000</v>
      </c>
      <c r="O44" s="84">
        <f>IF(N44&gt;1,N44/(J44-K44),0)</f>
        <v>1</v>
      </c>
      <c r="P44" s="39">
        <f>P75</f>
        <v>132100000</v>
      </c>
      <c r="Q44" s="51">
        <f>Q75</f>
        <v>132100000</v>
      </c>
    </row>
    <row r="45" spans="1:17" s="19" customFormat="1" ht="16.5" x14ac:dyDescent="0.25">
      <c r="A45" s="38" t="s">
        <v>4</v>
      </c>
      <c r="B45" s="20" t="s">
        <v>55</v>
      </c>
      <c r="C45" s="20" t="s">
        <v>55</v>
      </c>
      <c r="D45" s="20" t="s">
        <v>39</v>
      </c>
      <c r="E45" s="20" t="s">
        <v>40</v>
      </c>
      <c r="F45" s="20" t="s">
        <v>47</v>
      </c>
      <c r="G45" s="37" t="s">
        <v>152</v>
      </c>
      <c r="H45" s="20" t="s">
        <v>6</v>
      </c>
      <c r="I45" s="21" t="s">
        <v>7</v>
      </c>
      <c r="J45" s="63">
        <v>800000</v>
      </c>
      <c r="K45" s="44">
        <v>0</v>
      </c>
      <c r="L45" s="63">
        <v>150000</v>
      </c>
      <c r="M45" s="22">
        <f>+J45-L45-K45</f>
        <v>650000</v>
      </c>
      <c r="N45" s="22">
        <v>150000</v>
      </c>
      <c r="O45" s="40">
        <f>IF(N45&gt;1,N45/(J45-K45),0)</f>
        <v>0.1875</v>
      </c>
      <c r="P45" s="22">
        <v>150000</v>
      </c>
      <c r="Q45" s="23">
        <v>150000</v>
      </c>
    </row>
    <row r="46" spans="1:17" s="19" customFormat="1" ht="16.5" x14ac:dyDescent="0.25">
      <c r="A46" s="38" t="s">
        <v>4</v>
      </c>
      <c r="B46" s="20" t="s">
        <v>55</v>
      </c>
      <c r="C46" s="20" t="s">
        <v>55</v>
      </c>
      <c r="D46" s="20" t="s">
        <v>39</v>
      </c>
      <c r="E46" s="20" t="s">
        <v>40</v>
      </c>
      <c r="F46" s="20" t="s">
        <v>48</v>
      </c>
      <c r="G46" s="37" t="s">
        <v>189</v>
      </c>
      <c r="H46" s="20" t="s">
        <v>6</v>
      </c>
      <c r="I46" s="21" t="s">
        <v>7</v>
      </c>
      <c r="J46" s="63">
        <v>40000</v>
      </c>
      <c r="K46" s="44">
        <v>0</v>
      </c>
      <c r="L46" s="63">
        <v>10000</v>
      </c>
      <c r="M46" s="22">
        <f>+J46-L46-K46</f>
        <v>30000</v>
      </c>
      <c r="N46" s="22">
        <v>10000</v>
      </c>
      <c r="O46" s="40">
        <f t="shared" ref="O46:O91" si="9">IF(N46&gt;1,N46/(J46-K46),0)</f>
        <v>0.25</v>
      </c>
      <c r="P46" s="22">
        <v>10000</v>
      </c>
      <c r="Q46" s="23">
        <v>10000</v>
      </c>
    </row>
    <row r="47" spans="1:17" s="19" customFormat="1" ht="32.25" customHeight="1" x14ac:dyDescent="0.25">
      <c r="A47" s="38" t="s">
        <v>4</v>
      </c>
      <c r="B47" s="20" t="s">
        <v>55</v>
      </c>
      <c r="C47" s="20" t="s">
        <v>55</v>
      </c>
      <c r="D47" s="20" t="s">
        <v>39</v>
      </c>
      <c r="E47" s="20" t="s">
        <v>42</v>
      </c>
      <c r="F47" s="20" t="s">
        <v>44</v>
      </c>
      <c r="G47" s="37" t="s">
        <v>153</v>
      </c>
      <c r="H47" s="20" t="s">
        <v>6</v>
      </c>
      <c r="I47" s="21" t="s">
        <v>7</v>
      </c>
      <c r="J47" s="63">
        <v>26070000</v>
      </c>
      <c r="K47" s="63">
        <v>0</v>
      </c>
      <c r="L47" s="63">
        <v>6070000</v>
      </c>
      <c r="M47" s="22">
        <f t="shared" ref="M47:M91" si="10">+J47-L47-K47</f>
        <v>20000000</v>
      </c>
      <c r="N47" s="22">
        <v>70000</v>
      </c>
      <c r="O47" s="40">
        <f t="shared" si="9"/>
        <v>2.685078634445723E-3</v>
      </c>
      <c r="P47" s="22">
        <v>70000</v>
      </c>
      <c r="Q47" s="23">
        <v>70000</v>
      </c>
    </row>
    <row r="48" spans="1:17" s="19" customFormat="1" ht="17.25" customHeight="1" x14ac:dyDescent="0.25">
      <c r="A48" s="38" t="s">
        <v>4</v>
      </c>
      <c r="B48" s="20" t="s">
        <v>55</v>
      </c>
      <c r="C48" s="20" t="s">
        <v>55</v>
      </c>
      <c r="D48" s="20" t="s">
        <v>39</v>
      </c>
      <c r="E48" s="20" t="s">
        <v>42</v>
      </c>
      <c r="F48" s="88" t="s">
        <v>49</v>
      </c>
      <c r="G48" s="37" t="s">
        <v>191</v>
      </c>
      <c r="H48" s="20" t="s">
        <v>6</v>
      </c>
      <c r="I48" s="21" t="s">
        <v>7</v>
      </c>
      <c r="J48" s="63">
        <v>13657720</v>
      </c>
      <c r="K48" s="63">
        <v>0</v>
      </c>
      <c r="L48" s="63">
        <v>9997581</v>
      </c>
      <c r="M48" s="22">
        <f>+J48-L48-K48</f>
        <v>3660139</v>
      </c>
      <c r="N48" s="22">
        <v>5430000</v>
      </c>
      <c r="O48" s="40">
        <f>IF(N48&gt;1,N48/(J48-K48),0)</f>
        <v>0.39757734087387941</v>
      </c>
      <c r="P48" s="22">
        <v>0</v>
      </c>
      <c r="Q48" s="23">
        <v>0</v>
      </c>
    </row>
    <row r="49" spans="1:17" s="19" customFormat="1" ht="16.5" x14ac:dyDescent="0.25">
      <c r="A49" s="38" t="s">
        <v>4</v>
      </c>
      <c r="B49" s="20" t="s">
        <v>55</v>
      </c>
      <c r="C49" s="20" t="s">
        <v>55</v>
      </c>
      <c r="D49" s="20" t="s">
        <v>39</v>
      </c>
      <c r="E49" s="20" t="s">
        <v>42</v>
      </c>
      <c r="F49" s="20" t="s">
        <v>50</v>
      </c>
      <c r="G49" s="37" t="s">
        <v>154</v>
      </c>
      <c r="H49" s="20" t="s">
        <v>6</v>
      </c>
      <c r="I49" s="21" t="s">
        <v>7</v>
      </c>
      <c r="J49" s="63">
        <v>339649220.44</v>
      </c>
      <c r="K49" s="22">
        <v>0</v>
      </c>
      <c r="L49" s="63">
        <v>265420265.49000001</v>
      </c>
      <c r="M49" s="22">
        <f>+J49-L49-K49</f>
        <v>74228954.949999988</v>
      </c>
      <c r="N49" s="22">
        <v>242972265.49000001</v>
      </c>
      <c r="O49" s="40">
        <f>IF(N49&gt;1,N49/(J49-K49),0)</f>
        <v>0.71536235288642969</v>
      </c>
      <c r="P49" s="22">
        <v>41357295</v>
      </c>
      <c r="Q49" s="23">
        <v>41357295</v>
      </c>
    </row>
    <row r="50" spans="1:17" s="19" customFormat="1" ht="24.75" x14ac:dyDescent="0.25">
      <c r="A50" s="38" t="s">
        <v>4</v>
      </c>
      <c r="B50" s="20" t="s">
        <v>55</v>
      </c>
      <c r="C50" s="20" t="s">
        <v>55</v>
      </c>
      <c r="D50" s="20" t="s">
        <v>39</v>
      </c>
      <c r="E50" s="20" t="s">
        <v>44</v>
      </c>
      <c r="F50" s="20" t="s">
        <v>40</v>
      </c>
      <c r="G50" s="37" t="s">
        <v>155</v>
      </c>
      <c r="H50" s="20" t="s">
        <v>6</v>
      </c>
      <c r="I50" s="21" t="s">
        <v>7</v>
      </c>
      <c r="J50" s="63">
        <v>2400000</v>
      </c>
      <c r="K50" s="22">
        <v>0</v>
      </c>
      <c r="L50" s="63">
        <v>1225000</v>
      </c>
      <c r="M50" s="22">
        <f t="shared" si="10"/>
        <v>1175000</v>
      </c>
      <c r="N50" s="22">
        <v>1225000</v>
      </c>
      <c r="O50" s="40">
        <f t="shared" si="9"/>
        <v>0.51041666666666663</v>
      </c>
      <c r="P50" s="22">
        <v>1225000</v>
      </c>
      <c r="Q50" s="23">
        <v>1225000</v>
      </c>
    </row>
    <row r="51" spans="1:17" s="19" customFormat="1" ht="43.5" customHeight="1" x14ac:dyDescent="0.25">
      <c r="A51" s="38" t="s">
        <v>4</v>
      </c>
      <c r="B51" s="20" t="s">
        <v>55</v>
      </c>
      <c r="C51" s="20" t="s">
        <v>55</v>
      </c>
      <c r="D51" s="20" t="s">
        <v>39</v>
      </c>
      <c r="E51" s="20" t="s">
        <v>44</v>
      </c>
      <c r="F51" s="20" t="s">
        <v>42</v>
      </c>
      <c r="G51" s="37" t="s">
        <v>156</v>
      </c>
      <c r="H51" s="20" t="s">
        <v>6</v>
      </c>
      <c r="I51" s="21">
        <v>10</v>
      </c>
      <c r="J51" s="63">
        <v>35298940</v>
      </c>
      <c r="K51" s="44">
        <v>0</v>
      </c>
      <c r="L51" s="63">
        <v>26529653</v>
      </c>
      <c r="M51" s="22">
        <f t="shared" si="10"/>
        <v>8769287</v>
      </c>
      <c r="N51" s="22">
        <v>17242700</v>
      </c>
      <c r="O51" s="40">
        <f t="shared" si="9"/>
        <v>0.48847642450453188</v>
      </c>
      <c r="P51" s="22">
        <v>17242700</v>
      </c>
      <c r="Q51" s="23">
        <v>17242700</v>
      </c>
    </row>
    <row r="52" spans="1:17" s="19" customFormat="1" ht="23.25" customHeight="1" x14ac:dyDescent="0.25">
      <c r="A52" s="38" t="s">
        <v>4</v>
      </c>
      <c r="B52" s="20" t="s">
        <v>55</v>
      </c>
      <c r="C52" s="20" t="s">
        <v>55</v>
      </c>
      <c r="D52" s="20" t="s">
        <v>39</v>
      </c>
      <c r="E52" s="20" t="s">
        <v>44</v>
      </c>
      <c r="F52" s="20" t="s">
        <v>44</v>
      </c>
      <c r="G52" s="37" t="s">
        <v>157</v>
      </c>
      <c r="H52" s="20" t="s">
        <v>6</v>
      </c>
      <c r="I52" s="21" t="s">
        <v>7</v>
      </c>
      <c r="J52" s="63">
        <v>165201901</v>
      </c>
      <c r="K52" s="44">
        <v>0</v>
      </c>
      <c r="L52" s="63">
        <v>155822500</v>
      </c>
      <c r="M52" s="22">
        <f t="shared" si="10"/>
        <v>9379401</v>
      </c>
      <c r="N52" s="22">
        <v>155822500</v>
      </c>
      <c r="O52" s="40">
        <f t="shared" si="9"/>
        <v>0.94322461822034365</v>
      </c>
      <c r="P52" s="22">
        <v>49167112.43</v>
      </c>
      <c r="Q52" s="23">
        <v>49167112.43</v>
      </c>
    </row>
    <row r="53" spans="1:17" s="19" customFormat="1" ht="23.25" customHeight="1" x14ac:dyDescent="0.25">
      <c r="A53" s="38" t="s">
        <v>4</v>
      </c>
      <c r="B53" s="20" t="s">
        <v>55</v>
      </c>
      <c r="C53" s="20" t="s">
        <v>55</v>
      </c>
      <c r="D53" s="20" t="s">
        <v>39</v>
      </c>
      <c r="E53" s="20" t="s">
        <v>44</v>
      </c>
      <c r="F53" s="20" t="s">
        <v>44</v>
      </c>
      <c r="G53" s="37" t="s">
        <v>157</v>
      </c>
      <c r="H53" s="20" t="s">
        <v>6</v>
      </c>
      <c r="I53" s="21">
        <v>20</v>
      </c>
      <c r="J53" s="63">
        <v>20000000</v>
      </c>
      <c r="K53" s="44">
        <v>0</v>
      </c>
      <c r="L53" s="63">
        <v>20000000</v>
      </c>
      <c r="M53" s="22">
        <f t="shared" ref="M53" si="11">+J53-L53-K53</f>
        <v>0</v>
      </c>
      <c r="N53" s="22">
        <v>20000000</v>
      </c>
      <c r="O53" s="40">
        <f t="shared" ref="O53" si="12">IF(N53&gt;1,N53/(J53-K53),0)</f>
        <v>1</v>
      </c>
      <c r="P53" s="22">
        <v>0</v>
      </c>
      <c r="Q53" s="23">
        <v>0</v>
      </c>
    </row>
    <row r="54" spans="1:17" s="19" customFormat="1" ht="16.5" x14ac:dyDescent="0.25">
      <c r="A54" s="38" t="s">
        <v>4</v>
      </c>
      <c r="B54" s="20" t="s">
        <v>55</v>
      </c>
      <c r="C54" s="20" t="s">
        <v>55</v>
      </c>
      <c r="D54" s="20" t="s">
        <v>39</v>
      </c>
      <c r="E54" s="20" t="s">
        <v>44</v>
      </c>
      <c r="F54" s="20" t="s">
        <v>45</v>
      </c>
      <c r="G54" s="37" t="s">
        <v>158</v>
      </c>
      <c r="H54" s="20" t="s">
        <v>6</v>
      </c>
      <c r="I54" s="21" t="s">
        <v>7</v>
      </c>
      <c r="J54" s="63">
        <v>29320000</v>
      </c>
      <c r="K54" s="44">
        <v>0</v>
      </c>
      <c r="L54" s="63">
        <v>15408189.59</v>
      </c>
      <c r="M54" s="22">
        <f t="shared" si="10"/>
        <v>13911810.41</v>
      </c>
      <c r="N54" s="22">
        <v>12108189.59</v>
      </c>
      <c r="O54" s="40">
        <f t="shared" si="9"/>
        <v>0.41296690279672577</v>
      </c>
      <c r="P54" s="22">
        <v>12108189.59</v>
      </c>
      <c r="Q54" s="23">
        <v>12108189.59</v>
      </c>
    </row>
    <row r="55" spans="1:17" s="19" customFormat="1" ht="29.25" customHeight="1" x14ac:dyDescent="0.25">
      <c r="A55" s="38" t="s">
        <v>4</v>
      </c>
      <c r="B55" s="20" t="s">
        <v>55</v>
      </c>
      <c r="C55" s="20" t="s">
        <v>55</v>
      </c>
      <c r="D55" s="20" t="s">
        <v>39</v>
      </c>
      <c r="E55" s="20" t="s">
        <v>44</v>
      </c>
      <c r="F55" s="20" t="s">
        <v>47</v>
      </c>
      <c r="G55" s="37" t="s">
        <v>159</v>
      </c>
      <c r="H55" s="20" t="s">
        <v>6</v>
      </c>
      <c r="I55" s="21" t="s">
        <v>7</v>
      </c>
      <c r="J55" s="63">
        <v>24462569</v>
      </c>
      <c r="K55" s="44">
        <v>0</v>
      </c>
      <c r="L55" s="63">
        <v>16001246.199999999</v>
      </c>
      <c r="M55" s="22">
        <f t="shared" si="10"/>
        <v>8461322.8000000007</v>
      </c>
      <c r="N55" s="22">
        <v>6093677.2000000002</v>
      </c>
      <c r="O55" s="40">
        <f t="shared" si="9"/>
        <v>0.24910209553215773</v>
      </c>
      <c r="P55" s="22">
        <v>6093677.2000000002</v>
      </c>
      <c r="Q55" s="23">
        <v>6093677.2000000002</v>
      </c>
    </row>
    <row r="56" spans="1:17" s="19" customFormat="1" ht="16.5" x14ac:dyDescent="0.25">
      <c r="A56" s="38" t="s">
        <v>4</v>
      </c>
      <c r="B56" s="20" t="s">
        <v>55</v>
      </c>
      <c r="C56" s="20" t="s">
        <v>55</v>
      </c>
      <c r="D56" s="20" t="s">
        <v>39</v>
      </c>
      <c r="E56" s="20" t="s">
        <v>44</v>
      </c>
      <c r="F56" s="20" t="s">
        <v>48</v>
      </c>
      <c r="G56" s="37" t="s">
        <v>160</v>
      </c>
      <c r="H56" s="20" t="s">
        <v>6</v>
      </c>
      <c r="I56" s="21" t="s">
        <v>7</v>
      </c>
      <c r="J56" s="63">
        <v>94479621</v>
      </c>
      <c r="K56" s="22">
        <v>0</v>
      </c>
      <c r="L56" s="63">
        <v>42010125.329999998</v>
      </c>
      <c r="M56" s="22">
        <f t="shared" si="10"/>
        <v>52469495.670000002</v>
      </c>
      <c r="N56" s="22">
        <v>26010125.329999998</v>
      </c>
      <c r="O56" s="40">
        <f t="shared" si="9"/>
        <v>0.27529878988401107</v>
      </c>
      <c r="P56" s="22">
        <v>25534125.329999998</v>
      </c>
      <c r="Q56" s="23">
        <v>25534125.329999998</v>
      </c>
    </row>
    <row r="57" spans="1:17" s="19" customFormat="1" ht="24.75" x14ac:dyDescent="0.25">
      <c r="A57" s="38" t="s">
        <v>4</v>
      </c>
      <c r="B57" s="20" t="s">
        <v>55</v>
      </c>
      <c r="C57" s="20" t="s">
        <v>55</v>
      </c>
      <c r="D57" s="20" t="s">
        <v>39</v>
      </c>
      <c r="E57" s="20" t="s">
        <v>44</v>
      </c>
      <c r="F57" s="20" t="s">
        <v>49</v>
      </c>
      <c r="G57" s="37" t="s">
        <v>161</v>
      </c>
      <c r="H57" s="20" t="s">
        <v>6</v>
      </c>
      <c r="I57" s="85" t="s">
        <v>7</v>
      </c>
      <c r="J57" s="63">
        <v>11344000</v>
      </c>
      <c r="K57" s="22">
        <v>0</v>
      </c>
      <c r="L57" s="63">
        <v>5701800</v>
      </c>
      <c r="M57" s="22">
        <f t="shared" si="10"/>
        <v>5642200</v>
      </c>
      <c r="N57" s="22">
        <v>5701800</v>
      </c>
      <c r="O57" s="40">
        <f t="shared" si="9"/>
        <v>0.50262693935119884</v>
      </c>
      <c r="P57" s="22">
        <v>5701800</v>
      </c>
      <c r="Q57" s="23">
        <v>5701800</v>
      </c>
    </row>
    <row r="58" spans="1:17" s="19" customFormat="1" ht="16.5" x14ac:dyDescent="0.25">
      <c r="A58" s="38" t="s">
        <v>4</v>
      </c>
      <c r="B58" s="20" t="s">
        <v>55</v>
      </c>
      <c r="C58" s="20" t="s">
        <v>55</v>
      </c>
      <c r="D58" s="20" t="s">
        <v>39</v>
      </c>
      <c r="E58" s="20" t="s">
        <v>44</v>
      </c>
      <c r="F58" s="20" t="s">
        <v>50</v>
      </c>
      <c r="G58" s="37" t="s">
        <v>162</v>
      </c>
      <c r="H58" s="20" t="s">
        <v>6</v>
      </c>
      <c r="I58" s="21" t="s">
        <v>7</v>
      </c>
      <c r="J58" s="63">
        <v>1646000</v>
      </c>
      <c r="K58" s="22">
        <v>0</v>
      </c>
      <c r="L58" s="63">
        <v>688800</v>
      </c>
      <c r="M58" s="22">
        <f t="shared" si="10"/>
        <v>957200</v>
      </c>
      <c r="N58" s="22">
        <v>688800</v>
      </c>
      <c r="O58" s="40">
        <f t="shared" si="9"/>
        <v>0.41846901579586876</v>
      </c>
      <c r="P58" s="22">
        <v>688800</v>
      </c>
      <c r="Q58" s="23">
        <v>688800</v>
      </c>
    </row>
    <row r="59" spans="1:17" s="19" customFormat="1" ht="16.5" x14ac:dyDescent="0.25">
      <c r="A59" s="38" t="s">
        <v>4</v>
      </c>
      <c r="B59" s="20" t="s">
        <v>55</v>
      </c>
      <c r="C59" s="20" t="s">
        <v>55</v>
      </c>
      <c r="D59" s="20" t="s">
        <v>39</v>
      </c>
      <c r="E59" s="20" t="s">
        <v>45</v>
      </c>
      <c r="F59" s="20" t="s">
        <v>40</v>
      </c>
      <c r="G59" s="37" t="s">
        <v>163</v>
      </c>
      <c r="H59" s="20" t="s">
        <v>6</v>
      </c>
      <c r="I59" s="21" t="s">
        <v>7</v>
      </c>
      <c r="J59" s="63">
        <v>28386379</v>
      </c>
      <c r="K59" s="22">
        <v>0</v>
      </c>
      <c r="L59" s="63">
        <v>23975426.670000002</v>
      </c>
      <c r="M59" s="22">
        <f t="shared" si="10"/>
        <v>4410952.3299999982</v>
      </c>
      <c r="N59" s="22">
        <v>23975426.670000002</v>
      </c>
      <c r="O59" s="40">
        <f t="shared" si="9"/>
        <v>0.84461025021895186</v>
      </c>
      <c r="P59" s="22">
        <v>23975426.670000002</v>
      </c>
      <c r="Q59" s="23">
        <v>23975426.670000002</v>
      </c>
    </row>
    <row r="60" spans="1:17" s="19" customFormat="1" ht="24.75" x14ac:dyDescent="0.25">
      <c r="A60" s="38" t="s">
        <v>4</v>
      </c>
      <c r="B60" s="20" t="s">
        <v>55</v>
      </c>
      <c r="C60" s="20" t="s">
        <v>55</v>
      </c>
      <c r="D60" s="20" t="s">
        <v>39</v>
      </c>
      <c r="E60" s="20" t="s">
        <v>45</v>
      </c>
      <c r="F60" s="20" t="s">
        <v>42</v>
      </c>
      <c r="G60" s="37" t="s">
        <v>164</v>
      </c>
      <c r="H60" s="20" t="s">
        <v>6</v>
      </c>
      <c r="I60" s="21" t="s">
        <v>7</v>
      </c>
      <c r="J60" s="63">
        <v>41316666.740000002</v>
      </c>
      <c r="K60" s="22">
        <v>0</v>
      </c>
      <c r="L60" s="63">
        <v>17751065.82</v>
      </c>
      <c r="M60" s="22">
        <f t="shared" si="10"/>
        <v>23565600.920000002</v>
      </c>
      <c r="N60" s="22">
        <v>17551065.82</v>
      </c>
      <c r="O60" s="40">
        <f t="shared" si="9"/>
        <v>0.42479384724925656</v>
      </c>
      <c r="P60" s="22">
        <v>12343065.82</v>
      </c>
      <c r="Q60" s="23">
        <v>12343065.82</v>
      </c>
    </row>
    <row r="61" spans="1:17" s="19" customFormat="1" ht="16.5" x14ac:dyDescent="0.25">
      <c r="A61" s="38" t="s">
        <v>4</v>
      </c>
      <c r="B61" s="20" t="s">
        <v>55</v>
      </c>
      <c r="C61" s="20" t="s">
        <v>55</v>
      </c>
      <c r="D61" s="20" t="s">
        <v>39</v>
      </c>
      <c r="E61" s="20" t="s">
        <v>45</v>
      </c>
      <c r="F61" s="20" t="s">
        <v>44</v>
      </c>
      <c r="G61" s="37" t="s">
        <v>149</v>
      </c>
      <c r="H61" s="20" t="s">
        <v>6</v>
      </c>
      <c r="I61" s="21" t="s">
        <v>7</v>
      </c>
      <c r="J61" s="63">
        <v>63596850</v>
      </c>
      <c r="K61" s="22">
        <v>0</v>
      </c>
      <c r="L61" s="63">
        <v>13837980.85</v>
      </c>
      <c r="M61" s="22">
        <f t="shared" si="10"/>
        <v>49758869.149999999</v>
      </c>
      <c r="N61" s="22">
        <v>13837980.85</v>
      </c>
      <c r="O61" s="40">
        <f t="shared" si="9"/>
        <v>0.21758909206981164</v>
      </c>
      <c r="P61" s="22">
        <v>13399980.85</v>
      </c>
      <c r="Q61" s="23">
        <v>13399980.85</v>
      </c>
    </row>
    <row r="62" spans="1:17" s="19" customFormat="1" ht="16.5" x14ac:dyDescent="0.25">
      <c r="A62" s="38" t="s">
        <v>4</v>
      </c>
      <c r="B62" s="20" t="s">
        <v>55</v>
      </c>
      <c r="C62" s="20" t="s">
        <v>55</v>
      </c>
      <c r="D62" s="20" t="s">
        <v>39</v>
      </c>
      <c r="E62" s="20" t="s">
        <v>45</v>
      </c>
      <c r="F62" s="20" t="s">
        <v>45</v>
      </c>
      <c r="G62" s="37" t="s">
        <v>150</v>
      </c>
      <c r="H62" s="20" t="s">
        <v>6</v>
      </c>
      <c r="I62" s="21" t="s">
        <v>7</v>
      </c>
      <c r="J62" s="63">
        <v>9900000</v>
      </c>
      <c r="K62" s="22">
        <v>0</v>
      </c>
      <c r="L62" s="63">
        <v>4659000</v>
      </c>
      <c r="M62" s="22">
        <f t="shared" si="10"/>
        <v>5241000</v>
      </c>
      <c r="N62" s="22">
        <v>4659000</v>
      </c>
      <c r="O62" s="40">
        <f t="shared" si="9"/>
        <v>0.47060606060606058</v>
      </c>
      <c r="P62" s="22">
        <v>4659000</v>
      </c>
      <c r="Q62" s="23">
        <v>4659000</v>
      </c>
    </row>
    <row r="63" spans="1:17" s="19" customFormat="1" ht="16.5" x14ac:dyDescent="0.25">
      <c r="A63" s="38" t="s">
        <v>4</v>
      </c>
      <c r="B63" s="20" t="s">
        <v>55</v>
      </c>
      <c r="C63" s="20" t="s">
        <v>55</v>
      </c>
      <c r="D63" s="20" t="s">
        <v>39</v>
      </c>
      <c r="E63" s="20" t="s">
        <v>45</v>
      </c>
      <c r="F63" s="20" t="s">
        <v>47</v>
      </c>
      <c r="G63" s="37" t="s">
        <v>165</v>
      </c>
      <c r="H63" s="20" t="s">
        <v>6</v>
      </c>
      <c r="I63" s="21" t="s">
        <v>7</v>
      </c>
      <c r="J63" s="63">
        <v>8000000</v>
      </c>
      <c r="K63" s="22">
        <v>0</v>
      </c>
      <c r="L63" s="63">
        <v>6113660</v>
      </c>
      <c r="M63" s="22">
        <f t="shared" si="10"/>
        <v>1886340</v>
      </c>
      <c r="N63" s="22">
        <v>6113660</v>
      </c>
      <c r="O63" s="40">
        <f t="shared" si="9"/>
        <v>0.76420750000000004</v>
      </c>
      <c r="P63" s="22">
        <v>6113660</v>
      </c>
      <c r="Q63" s="23">
        <v>6113660</v>
      </c>
    </row>
    <row r="64" spans="1:17" s="19" customFormat="1" ht="16.5" x14ac:dyDescent="0.25">
      <c r="A64" s="38" t="s">
        <v>4</v>
      </c>
      <c r="B64" s="20" t="s">
        <v>55</v>
      </c>
      <c r="C64" s="20" t="s">
        <v>55</v>
      </c>
      <c r="D64" s="20" t="s">
        <v>39</v>
      </c>
      <c r="E64" s="20" t="s">
        <v>45</v>
      </c>
      <c r="F64" s="20" t="s">
        <v>48</v>
      </c>
      <c r="G64" s="37" t="s">
        <v>166</v>
      </c>
      <c r="H64" s="20" t="s">
        <v>6</v>
      </c>
      <c r="I64" s="21" t="s">
        <v>7</v>
      </c>
      <c r="J64" s="63">
        <v>43193311.509999998</v>
      </c>
      <c r="K64" s="22">
        <v>0</v>
      </c>
      <c r="L64" s="63">
        <v>30494339.789999999</v>
      </c>
      <c r="M64" s="22">
        <f t="shared" si="10"/>
        <v>12698971.719999999</v>
      </c>
      <c r="N64" s="22">
        <v>29494339.789999999</v>
      </c>
      <c r="O64" s="40">
        <f t="shared" si="9"/>
        <v>0.6828450692689203</v>
      </c>
      <c r="P64" s="22">
        <v>27327089.789999999</v>
      </c>
      <c r="Q64" s="23">
        <v>27327089.789999999</v>
      </c>
    </row>
    <row r="65" spans="1:17" s="19" customFormat="1" ht="16.5" x14ac:dyDescent="0.25">
      <c r="A65" s="38" t="s">
        <v>4</v>
      </c>
      <c r="B65" s="20" t="s">
        <v>55</v>
      </c>
      <c r="C65" s="20" t="s">
        <v>55</v>
      </c>
      <c r="D65" s="20" t="s">
        <v>39</v>
      </c>
      <c r="E65" s="20" t="s">
        <v>45</v>
      </c>
      <c r="F65" s="20" t="s">
        <v>49</v>
      </c>
      <c r="G65" s="37" t="s">
        <v>167</v>
      </c>
      <c r="H65" s="20" t="s">
        <v>6</v>
      </c>
      <c r="I65" s="21" t="s">
        <v>7</v>
      </c>
      <c r="J65" s="63">
        <v>3580000</v>
      </c>
      <c r="K65" s="22">
        <v>0</v>
      </c>
      <c r="L65" s="63">
        <v>1298900</v>
      </c>
      <c r="M65" s="22">
        <f t="shared" si="10"/>
        <v>2281100</v>
      </c>
      <c r="N65" s="22">
        <v>1298900</v>
      </c>
      <c r="O65" s="40">
        <f t="shared" si="9"/>
        <v>0.3628212290502793</v>
      </c>
      <c r="P65" s="22">
        <v>1298900</v>
      </c>
      <c r="Q65" s="23">
        <v>1298900</v>
      </c>
    </row>
    <row r="66" spans="1:17" s="19" customFormat="1" ht="24.75" x14ac:dyDescent="0.25">
      <c r="A66" s="38" t="s">
        <v>4</v>
      </c>
      <c r="B66" s="20" t="s">
        <v>55</v>
      </c>
      <c r="C66" s="20" t="s">
        <v>39</v>
      </c>
      <c r="D66" s="20" t="s">
        <v>39</v>
      </c>
      <c r="E66" s="20" t="s">
        <v>45</v>
      </c>
      <c r="F66" s="20" t="s">
        <v>50</v>
      </c>
      <c r="G66" s="37" t="s">
        <v>168</v>
      </c>
      <c r="H66" s="20" t="s">
        <v>6</v>
      </c>
      <c r="I66" s="21" t="s">
        <v>7</v>
      </c>
      <c r="J66" s="63">
        <v>3800000</v>
      </c>
      <c r="K66" s="22">
        <v>0</v>
      </c>
      <c r="L66" s="63">
        <v>839800</v>
      </c>
      <c r="M66" s="22">
        <f t="shared" si="10"/>
        <v>2960200</v>
      </c>
      <c r="N66" s="22">
        <v>839800</v>
      </c>
      <c r="O66" s="40">
        <f t="shared" si="9"/>
        <v>0.221</v>
      </c>
      <c r="P66" s="22">
        <v>839800</v>
      </c>
      <c r="Q66" s="23">
        <v>839800</v>
      </c>
    </row>
    <row r="67" spans="1:17" s="19" customFormat="1" ht="16.5" x14ac:dyDescent="0.25">
      <c r="A67" s="38" t="s">
        <v>4</v>
      </c>
      <c r="B67" s="20" t="s">
        <v>55</v>
      </c>
      <c r="C67" s="20" t="s">
        <v>55</v>
      </c>
      <c r="D67" s="20" t="s">
        <v>55</v>
      </c>
      <c r="E67" s="20" t="s">
        <v>47</v>
      </c>
      <c r="F67" s="20" t="s">
        <v>45</v>
      </c>
      <c r="G67" s="37" t="s">
        <v>169</v>
      </c>
      <c r="H67" s="20" t="s">
        <v>6</v>
      </c>
      <c r="I67" s="21" t="s">
        <v>7</v>
      </c>
      <c r="J67" s="63">
        <v>303365000</v>
      </c>
      <c r="K67" s="22">
        <v>0</v>
      </c>
      <c r="L67" s="63">
        <v>45877196</v>
      </c>
      <c r="M67" s="22">
        <f t="shared" si="10"/>
        <v>257487804</v>
      </c>
      <c r="N67" s="22">
        <v>20877196</v>
      </c>
      <c r="O67" s="40">
        <f t="shared" si="9"/>
        <v>6.8818736505529637E-2</v>
      </c>
      <c r="P67" s="22">
        <v>20877196</v>
      </c>
      <c r="Q67" s="23">
        <v>20877196</v>
      </c>
    </row>
    <row r="68" spans="1:17" s="19" customFormat="1" ht="24.75" x14ac:dyDescent="0.25">
      <c r="A68" s="38" t="s">
        <v>4</v>
      </c>
      <c r="B68" s="20" t="s">
        <v>55</v>
      </c>
      <c r="C68" s="20" t="s">
        <v>55</v>
      </c>
      <c r="D68" s="20" t="s">
        <v>55</v>
      </c>
      <c r="E68" s="20" t="s">
        <v>48</v>
      </c>
      <c r="F68" s="20" t="s">
        <v>44</v>
      </c>
      <c r="G68" s="37" t="s">
        <v>170</v>
      </c>
      <c r="H68" s="20" t="s">
        <v>6</v>
      </c>
      <c r="I68" s="21" t="s">
        <v>7</v>
      </c>
      <c r="J68" s="63">
        <v>14000000</v>
      </c>
      <c r="K68" s="22">
        <v>0</v>
      </c>
      <c r="L68" s="63">
        <v>2100000</v>
      </c>
      <c r="M68" s="22">
        <f t="shared" si="10"/>
        <v>11900000</v>
      </c>
      <c r="N68" s="22">
        <v>2100000</v>
      </c>
      <c r="O68" s="40">
        <f t="shared" si="9"/>
        <v>0.15</v>
      </c>
      <c r="P68" s="22">
        <v>2100000</v>
      </c>
      <c r="Q68" s="23">
        <v>2100000</v>
      </c>
    </row>
    <row r="69" spans="1:17" s="19" customFormat="1" ht="16.5" x14ac:dyDescent="0.25">
      <c r="A69" s="38" t="s">
        <v>4</v>
      </c>
      <c r="B69" s="20" t="s">
        <v>55</v>
      </c>
      <c r="C69" s="20" t="s">
        <v>55</v>
      </c>
      <c r="D69" s="20" t="s">
        <v>55</v>
      </c>
      <c r="E69" s="20" t="s">
        <v>48</v>
      </c>
      <c r="F69" s="20" t="s">
        <v>45</v>
      </c>
      <c r="G69" s="37" t="s">
        <v>171</v>
      </c>
      <c r="H69" s="20" t="s">
        <v>6</v>
      </c>
      <c r="I69" s="21" t="s">
        <v>7</v>
      </c>
      <c r="J69" s="63">
        <v>234100200</v>
      </c>
      <c r="K69" s="22">
        <v>0</v>
      </c>
      <c r="L69" s="63">
        <v>212406876</v>
      </c>
      <c r="M69" s="22">
        <f t="shared" si="10"/>
        <v>21693324</v>
      </c>
      <c r="N69" s="22">
        <v>212406876</v>
      </c>
      <c r="O69" s="40">
        <f t="shared" si="9"/>
        <v>0.90733316759233862</v>
      </c>
      <c r="P69" s="22">
        <v>61786766</v>
      </c>
      <c r="Q69" s="23">
        <v>61786766</v>
      </c>
    </row>
    <row r="70" spans="1:17" s="19" customFormat="1" ht="16.5" x14ac:dyDescent="0.25">
      <c r="A70" s="38" t="s">
        <v>4</v>
      </c>
      <c r="B70" s="20" t="s">
        <v>55</v>
      </c>
      <c r="C70" s="20" t="s">
        <v>55</v>
      </c>
      <c r="D70" s="20" t="s">
        <v>55</v>
      </c>
      <c r="E70" s="20" t="s">
        <v>48</v>
      </c>
      <c r="F70" s="20" t="s">
        <v>45</v>
      </c>
      <c r="G70" s="37" t="s">
        <v>171</v>
      </c>
      <c r="H70" s="20" t="s">
        <v>6</v>
      </c>
      <c r="I70" s="21">
        <v>20</v>
      </c>
      <c r="J70" s="63">
        <v>500000</v>
      </c>
      <c r="K70" s="22">
        <v>0</v>
      </c>
      <c r="L70" s="63">
        <v>30000</v>
      </c>
      <c r="M70" s="22">
        <f>+J70-L70-K70</f>
        <v>470000</v>
      </c>
      <c r="N70" s="22">
        <v>30000</v>
      </c>
      <c r="O70" s="40">
        <f t="shared" si="9"/>
        <v>0.06</v>
      </c>
      <c r="P70" s="22">
        <v>30000</v>
      </c>
      <c r="Q70" s="23">
        <v>30000</v>
      </c>
    </row>
    <row r="71" spans="1:17" s="19" customFormat="1" ht="16.5" x14ac:dyDescent="0.25">
      <c r="A71" s="38" t="s">
        <v>4</v>
      </c>
      <c r="B71" s="20" t="s">
        <v>55</v>
      </c>
      <c r="C71" s="20" t="s">
        <v>55</v>
      </c>
      <c r="D71" s="20" t="s">
        <v>55</v>
      </c>
      <c r="E71" s="20" t="s">
        <v>48</v>
      </c>
      <c r="F71" s="20" t="s">
        <v>47</v>
      </c>
      <c r="G71" s="37" t="s">
        <v>172</v>
      </c>
      <c r="H71" s="20" t="s">
        <v>6</v>
      </c>
      <c r="I71" s="21" t="s">
        <v>7</v>
      </c>
      <c r="J71" s="63">
        <v>146970231</v>
      </c>
      <c r="K71" s="22">
        <v>0</v>
      </c>
      <c r="L71" s="63">
        <v>104927970</v>
      </c>
      <c r="M71" s="22">
        <f t="shared" si="10"/>
        <v>42042261</v>
      </c>
      <c r="N71" s="22">
        <v>104927970</v>
      </c>
      <c r="O71" s="40">
        <f t="shared" si="9"/>
        <v>0.7139402944804516</v>
      </c>
      <c r="P71" s="22">
        <v>100018999</v>
      </c>
      <c r="Q71" s="23">
        <v>100018999</v>
      </c>
    </row>
    <row r="72" spans="1:17" s="19" customFormat="1" ht="16.5" x14ac:dyDescent="0.25">
      <c r="A72" s="38" t="s">
        <v>4</v>
      </c>
      <c r="B72" s="20" t="s">
        <v>55</v>
      </c>
      <c r="C72" s="20" t="s">
        <v>55</v>
      </c>
      <c r="D72" s="20" t="s">
        <v>55</v>
      </c>
      <c r="E72" s="20" t="s">
        <v>48</v>
      </c>
      <c r="F72" s="20" t="s">
        <v>50</v>
      </c>
      <c r="G72" s="37" t="s">
        <v>173</v>
      </c>
      <c r="H72" s="20" t="s">
        <v>6</v>
      </c>
      <c r="I72" s="21" t="s">
        <v>7</v>
      </c>
      <c r="J72" s="63">
        <v>172643000</v>
      </c>
      <c r="K72" s="22">
        <v>0</v>
      </c>
      <c r="L72" s="63">
        <v>168833050</v>
      </c>
      <c r="M72" s="22">
        <f t="shared" si="10"/>
        <v>3809950</v>
      </c>
      <c r="N72" s="22">
        <v>168833050</v>
      </c>
      <c r="O72" s="40">
        <f t="shared" si="9"/>
        <v>0.97793162769414343</v>
      </c>
      <c r="P72" s="22">
        <v>52199010</v>
      </c>
      <c r="Q72" s="23">
        <v>52199010</v>
      </c>
    </row>
    <row r="73" spans="1:17" s="19" customFormat="1" ht="24.75" x14ac:dyDescent="0.25">
      <c r="A73" s="38" t="s">
        <v>4</v>
      </c>
      <c r="B73" s="20" t="s">
        <v>55</v>
      </c>
      <c r="C73" s="20" t="s">
        <v>55</v>
      </c>
      <c r="D73" s="20" t="s">
        <v>55</v>
      </c>
      <c r="E73" s="20" t="s">
        <v>48</v>
      </c>
      <c r="F73" s="20" t="s">
        <v>51</v>
      </c>
      <c r="G73" s="37" t="s">
        <v>174</v>
      </c>
      <c r="H73" s="20" t="s">
        <v>6</v>
      </c>
      <c r="I73" s="21" t="s">
        <v>7</v>
      </c>
      <c r="J73" s="63">
        <v>2623447524</v>
      </c>
      <c r="K73" s="22">
        <v>0</v>
      </c>
      <c r="L73" s="63">
        <v>1819871528.48</v>
      </c>
      <c r="M73" s="22">
        <f t="shared" si="10"/>
        <v>803575995.51999998</v>
      </c>
      <c r="N73" s="22">
        <v>1819871528.48</v>
      </c>
      <c r="O73" s="40">
        <f t="shared" si="9"/>
        <v>0.69369465629913629</v>
      </c>
      <c r="P73" s="22">
        <v>1819871528.48</v>
      </c>
      <c r="Q73" s="23">
        <v>1814421298.48</v>
      </c>
    </row>
    <row r="74" spans="1:17" s="19" customFormat="1" ht="24.75" x14ac:dyDescent="0.25">
      <c r="A74" s="38" t="s">
        <v>4</v>
      </c>
      <c r="B74" s="20" t="s">
        <v>55</v>
      </c>
      <c r="C74" s="20" t="s">
        <v>55</v>
      </c>
      <c r="D74" s="20" t="s">
        <v>55</v>
      </c>
      <c r="E74" s="20" t="s">
        <v>48</v>
      </c>
      <c r="F74" s="20" t="s">
        <v>51</v>
      </c>
      <c r="G74" s="37" t="s">
        <v>174</v>
      </c>
      <c r="H74" s="20" t="s">
        <v>9</v>
      </c>
      <c r="I74" s="21" t="s">
        <v>10</v>
      </c>
      <c r="J74" s="63">
        <v>531803562</v>
      </c>
      <c r="K74" s="22">
        <v>0</v>
      </c>
      <c r="L74" s="63">
        <v>0</v>
      </c>
      <c r="M74" s="22">
        <f t="shared" si="10"/>
        <v>531803562</v>
      </c>
      <c r="N74" s="22">
        <v>0</v>
      </c>
      <c r="O74" s="40">
        <f t="shared" si="9"/>
        <v>0</v>
      </c>
      <c r="P74" s="22">
        <v>0</v>
      </c>
      <c r="Q74" s="23">
        <v>0</v>
      </c>
    </row>
    <row r="75" spans="1:17" s="19" customFormat="1" ht="24.75" x14ac:dyDescent="0.25">
      <c r="A75" s="38" t="s">
        <v>4</v>
      </c>
      <c r="B75" s="20" t="s">
        <v>55</v>
      </c>
      <c r="C75" s="20" t="s">
        <v>55</v>
      </c>
      <c r="D75" s="20" t="s">
        <v>55</v>
      </c>
      <c r="E75" s="20" t="s">
        <v>48</v>
      </c>
      <c r="F75" s="20" t="s">
        <v>51</v>
      </c>
      <c r="G75" s="37" t="s">
        <v>174</v>
      </c>
      <c r="H75" s="20" t="s">
        <v>9</v>
      </c>
      <c r="I75" s="21" t="s">
        <v>114</v>
      </c>
      <c r="J75" s="63">
        <v>132100000</v>
      </c>
      <c r="K75" s="22">
        <v>0</v>
      </c>
      <c r="L75" s="63">
        <v>132100000</v>
      </c>
      <c r="M75" s="22">
        <f t="shared" si="10"/>
        <v>0</v>
      </c>
      <c r="N75" s="22">
        <v>132100000</v>
      </c>
      <c r="O75" s="40">
        <f t="shared" si="9"/>
        <v>1</v>
      </c>
      <c r="P75" s="22">
        <v>132100000</v>
      </c>
      <c r="Q75" s="23">
        <v>132100000</v>
      </c>
    </row>
    <row r="76" spans="1:17" s="19" customFormat="1" ht="16.5" x14ac:dyDescent="0.25">
      <c r="A76" s="38" t="s">
        <v>4</v>
      </c>
      <c r="B76" s="20" t="s">
        <v>55</v>
      </c>
      <c r="C76" s="20" t="s">
        <v>55</v>
      </c>
      <c r="D76" s="20" t="s">
        <v>55</v>
      </c>
      <c r="E76" s="20" t="s">
        <v>49</v>
      </c>
      <c r="F76" s="20" t="s">
        <v>40</v>
      </c>
      <c r="G76" s="37" t="s">
        <v>175</v>
      </c>
      <c r="H76" s="20" t="s">
        <v>6</v>
      </c>
      <c r="I76" s="21" t="s">
        <v>7</v>
      </c>
      <c r="J76" s="63">
        <v>1939437449</v>
      </c>
      <c r="K76" s="22">
        <v>0</v>
      </c>
      <c r="L76" s="63">
        <v>1849349909</v>
      </c>
      <c r="M76" s="22">
        <f t="shared" si="10"/>
        <v>90087540</v>
      </c>
      <c r="N76" s="22">
        <v>1586314040</v>
      </c>
      <c r="O76" s="40">
        <f t="shared" si="9"/>
        <v>0.81792482702544744</v>
      </c>
      <c r="P76" s="22">
        <v>1221503179</v>
      </c>
      <c r="Q76" s="23">
        <v>1221503179</v>
      </c>
    </row>
    <row r="77" spans="1:17" s="19" customFormat="1" ht="16.5" x14ac:dyDescent="0.25">
      <c r="A77" s="38" t="s">
        <v>4</v>
      </c>
      <c r="B77" s="20" t="s">
        <v>55</v>
      </c>
      <c r="C77" s="20" t="s">
        <v>55</v>
      </c>
      <c r="D77" s="20" t="s">
        <v>55</v>
      </c>
      <c r="E77" s="20" t="s">
        <v>49</v>
      </c>
      <c r="F77" s="20" t="s">
        <v>42</v>
      </c>
      <c r="G77" s="37" t="s">
        <v>176</v>
      </c>
      <c r="H77" s="20" t="s">
        <v>6</v>
      </c>
      <c r="I77" s="21" t="s">
        <v>7</v>
      </c>
      <c r="J77" s="63">
        <v>1024044259.26</v>
      </c>
      <c r="K77" s="22">
        <v>0</v>
      </c>
      <c r="L77" s="63">
        <v>1020929669.26</v>
      </c>
      <c r="M77" s="22">
        <f t="shared" si="10"/>
        <v>3114590</v>
      </c>
      <c r="N77" s="22">
        <v>1020929669.26</v>
      </c>
      <c r="O77" s="40">
        <f t="shared" si="9"/>
        <v>0.99695853966092185</v>
      </c>
      <c r="P77" s="22">
        <v>620264708</v>
      </c>
      <c r="Q77" s="23">
        <v>620264708</v>
      </c>
    </row>
    <row r="78" spans="1:17" s="19" customFormat="1" ht="16.5" x14ac:dyDescent="0.25">
      <c r="A78" s="38" t="s">
        <v>4</v>
      </c>
      <c r="B78" s="20" t="s">
        <v>55</v>
      </c>
      <c r="C78" s="20" t="s">
        <v>55</v>
      </c>
      <c r="D78" s="20" t="s">
        <v>55</v>
      </c>
      <c r="E78" s="20" t="s">
        <v>49</v>
      </c>
      <c r="F78" s="20" t="s">
        <v>44</v>
      </c>
      <c r="G78" s="37" t="s">
        <v>177</v>
      </c>
      <c r="H78" s="20" t="s">
        <v>6</v>
      </c>
      <c r="I78" s="21" t="s">
        <v>7</v>
      </c>
      <c r="J78" s="63">
        <v>0</v>
      </c>
      <c r="K78" s="22">
        <v>0</v>
      </c>
      <c r="L78" s="63">
        <v>0</v>
      </c>
      <c r="M78" s="22">
        <f t="shared" si="10"/>
        <v>0</v>
      </c>
      <c r="N78" s="22">
        <v>0</v>
      </c>
      <c r="O78" s="40">
        <f t="shared" si="9"/>
        <v>0</v>
      </c>
      <c r="P78" s="22">
        <v>0</v>
      </c>
      <c r="Q78" s="23">
        <v>0</v>
      </c>
    </row>
    <row r="79" spans="1:17" s="19" customFormat="1" ht="16.5" x14ac:dyDescent="0.25">
      <c r="A79" s="38" t="s">
        <v>4</v>
      </c>
      <c r="B79" s="20" t="s">
        <v>55</v>
      </c>
      <c r="C79" s="20" t="s">
        <v>55</v>
      </c>
      <c r="D79" s="20" t="s">
        <v>55</v>
      </c>
      <c r="E79" s="20" t="s">
        <v>50</v>
      </c>
      <c r="F79" s="20" t="s">
        <v>42</v>
      </c>
      <c r="G79" s="37" t="s">
        <v>178</v>
      </c>
      <c r="H79" s="20" t="s">
        <v>6</v>
      </c>
      <c r="I79" s="21" t="s">
        <v>7</v>
      </c>
      <c r="J79" s="63">
        <v>2870000</v>
      </c>
      <c r="K79" s="22">
        <v>0</v>
      </c>
      <c r="L79" s="63">
        <v>885720</v>
      </c>
      <c r="M79" s="22">
        <f t="shared" si="10"/>
        <v>1984280</v>
      </c>
      <c r="N79" s="22">
        <v>885720</v>
      </c>
      <c r="O79" s="40">
        <f t="shared" si="9"/>
        <v>0.30861324041811844</v>
      </c>
      <c r="P79" s="22">
        <v>885720</v>
      </c>
      <c r="Q79" s="23">
        <v>885720</v>
      </c>
    </row>
    <row r="80" spans="1:17" s="19" customFormat="1" ht="24.75" x14ac:dyDescent="0.25">
      <c r="A80" s="38" t="s">
        <v>4</v>
      </c>
      <c r="B80" s="20" t="s">
        <v>55</v>
      </c>
      <c r="C80" s="20" t="s">
        <v>55</v>
      </c>
      <c r="D80" s="20" t="s">
        <v>55</v>
      </c>
      <c r="E80" s="20" t="s">
        <v>50</v>
      </c>
      <c r="F80" s="20" t="s">
        <v>44</v>
      </c>
      <c r="G80" s="37" t="s">
        <v>179</v>
      </c>
      <c r="H80" s="20" t="s">
        <v>6</v>
      </c>
      <c r="I80" s="21" t="s">
        <v>7</v>
      </c>
      <c r="J80" s="63">
        <v>41256000</v>
      </c>
      <c r="K80" s="22">
        <v>0</v>
      </c>
      <c r="L80" s="63">
        <v>5269200</v>
      </c>
      <c r="M80" s="22">
        <f t="shared" si="10"/>
        <v>35986800</v>
      </c>
      <c r="N80" s="22">
        <v>5269200</v>
      </c>
      <c r="O80" s="40">
        <f t="shared" si="9"/>
        <v>0.12771960442117511</v>
      </c>
      <c r="P80" s="22">
        <v>5269200</v>
      </c>
      <c r="Q80" s="23">
        <v>5269200</v>
      </c>
    </row>
    <row r="81" spans="1:19" s="19" customFormat="1" ht="33" x14ac:dyDescent="0.25">
      <c r="A81" s="38" t="s">
        <v>4</v>
      </c>
      <c r="B81" s="20" t="s">
        <v>55</v>
      </c>
      <c r="C81" s="20" t="s">
        <v>55</v>
      </c>
      <c r="D81" s="20" t="s">
        <v>55</v>
      </c>
      <c r="E81" s="20" t="s">
        <v>50</v>
      </c>
      <c r="F81" s="20" t="s">
        <v>45</v>
      </c>
      <c r="G81" s="37" t="s">
        <v>180</v>
      </c>
      <c r="H81" s="20" t="s">
        <v>6</v>
      </c>
      <c r="I81" s="21" t="s">
        <v>7</v>
      </c>
      <c r="J81" s="63">
        <v>456800000</v>
      </c>
      <c r="K81" s="22">
        <v>0</v>
      </c>
      <c r="L81" s="63">
        <v>287617166.49000001</v>
      </c>
      <c r="M81" s="22">
        <f t="shared" si="10"/>
        <v>169182833.50999999</v>
      </c>
      <c r="N81" s="22">
        <v>287617166.49000001</v>
      </c>
      <c r="O81" s="40">
        <f t="shared" si="9"/>
        <v>0.62963477778021015</v>
      </c>
      <c r="P81" s="22">
        <v>287617166.49000001</v>
      </c>
      <c r="Q81" s="23">
        <v>287617166.49000001</v>
      </c>
    </row>
    <row r="82" spans="1:19" s="19" customFormat="1" ht="16.5" x14ac:dyDescent="0.25">
      <c r="A82" s="38" t="s">
        <v>4</v>
      </c>
      <c r="B82" s="20" t="s">
        <v>55</v>
      </c>
      <c r="C82" s="20" t="s">
        <v>55</v>
      </c>
      <c r="D82" s="20" t="s">
        <v>55</v>
      </c>
      <c r="E82" s="20" t="s">
        <v>50</v>
      </c>
      <c r="F82" s="20" t="s">
        <v>47</v>
      </c>
      <c r="G82" s="37" t="s">
        <v>181</v>
      </c>
      <c r="H82" s="20" t="s">
        <v>6</v>
      </c>
      <c r="I82" s="21" t="s">
        <v>7</v>
      </c>
      <c r="J82" s="63">
        <v>10124536993</v>
      </c>
      <c r="K82" s="22">
        <v>0</v>
      </c>
      <c r="L82" s="63">
        <v>10020773125.870001</v>
      </c>
      <c r="M82" s="22">
        <f t="shared" si="10"/>
        <v>103763867.12999916</v>
      </c>
      <c r="N82" s="22">
        <v>10020773125.870001</v>
      </c>
      <c r="O82" s="40">
        <f t="shared" si="9"/>
        <v>0.98975124816060822</v>
      </c>
      <c r="P82" s="22">
        <v>5189134301.6300001</v>
      </c>
      <c r="Q82" s="23">
        <v>5189134301.6300001</v>
      </c>
    </row>
    <row r="83" spans="1:19" s="19" customFormat="1" ht="33" x14ac:dyDescent="0.25">
      <c r="A83" s="38" t="s">
        <v>4</v>
      </c>
      <c r="B83" s="20" t="s">
        <v>55</v>
      </c>
      <c r="C83" s="20" t="s">
        <v>55</v>
      </c>
      <c r="D83" s="20" t="s">
        <v>55</v>
      </c>
      <c r="E83" s="20" t="s">
        <v>50</v>
      </c>
      <c r="F83" s="20" t="s">
        <v>49</v>
      </c>
      <c r="G83" s="37" t="s">
        <v>182</v>
      </c>
      <c r="H83" s="20" t="s">
        <v>6</v>
      </c>
      <c r="I83" s="21" t="s">
        <v>7</v>
      </c>
      <c r="J83" s="63">
        <v>172605363</v>
      </c>
      <c r="K83" s="22">
        <v>0</v>
      </c>
      <c r="L83" s="63">
        <v>82355139.799999997</v>
      </c>
      <c r="M83" s="22">
        <f t="shared" si="10"/>
        <v>90250223.200000003</v>
      </c>
      <c r="N83" s="22">
        <v>78295139.799999997</v>
      </c>
      <c r="O83" s="40">
        <f t="shared" si="9"/>
        <v>0.45360780475865048</v>
      </c>
      <c r="P83" s="22">
        <v>30747139.800000001</v>
      </c>
      <c r="Q83" s="23">
        <v>30747139.800000001</v>
      </c>
    </row>
    <row r="84" spans="1:19" s="19" customFormat="1" ht="24.75" x14ac:dyDescent="0.25">
      <c r="A84" s="38" t="s">
        <v>4</v>
      </c>
      <c r="B84" s="20" t="s">
        <v>55</v>
      </c>
      <c r="C84" s="20" t="s">
        <v>55</v>
      </c>
      <c r="D84" s="20" t="s">
        <v>55</v>
      </c>
      <c r="E84" s="20" t="s">
        <v>50</v>
      </c>
      <c r="F84" s="88" t="s">
        <v>50</v>
      </c>
      <c r="G84" s="37" t="s">
        <v>190</v>
      </c>
      <c r="H84" s="20" t="s">
        <v>6</v>
      </c>
      <c r="I84" s="21" t="s">
        <v>7</v>
      </c>
      <c r="J84" s="63">
        <v>300000</v>
      </c>
      <c r="K84" s="22">
        <v>0</v>
      </c>
      <c r="L84" s="63">
        <v>190000</v>
      </c>
      <c r="M84" s="22">
        <f t="shared" ref="M84" si="13">+J84-L84-K84</f>
        <v>110000</v>
      </c>
      <c r="N84" s="22">
        <v>190000</v>
      </c>
      <c r="O84" s="40">
        <f t="shared" si="9"/>
        <v>0.6333333333333333</v>
      </c>
      <c r="P84" s="22">
        <v>190000</v>
      </c>
      <c r="Q84" s="23">
        <v>190000</v>
      </c>
    </row>
    <row r="85" spans="1:19" s="19" customFormat="1" ht="41.25" x14ac:dyDescent="0.25">
      <c r="A85" s="38" t="s">
        <v>4</v>
      </c>
      <c r="B85" s="20" t="s">
        <v>55</v>
      </c>
      <c r="C85" s="20" t="s">
        <v>55</v>
      </c>
      <c r="D85" s="20" t="s">
        <v>55</v>
      </c>
      <c r="E85" s="20" t="s">
        <v>50</v>
      </c>
      <c r="F85" s="20" t="s">
        <v>51</v>
      </c>
      <c r="G85" s="37" t="s">
        <v>183</v>
      </c>
      <c r="H85" s="20" t="s">
        <v>6</v>
      </c>
      <c r="I85" s="21" t="s">
        <v>7</v>
      </c>
      <c r="J85" s="63">
        <v>1130000</v>
      </c>
      <c r="K85" s="22">
        <v>0</v>
      </c>
      <c r="L85" s="63">
        <v>300000</v>
      </c>
      <c r="M85" s="22">
        <f t="shared" si="10"/>
        <v>830000</v>
      </c>
      <c r="N85" s="22">
        <v>300000</v>
      </c>
      <c r="O85" s="40">
        <f t="shared" si="9"/>
        <v>0.26548672566371684</v>
      </c>
      <c r="P85" s="22">
        <v>300000</v>
      </c>
      <c r="Q85" s="23">
        <v>300000</v>
      </c>
    </row>
    <row r="86" spans="1:19" s="19" customFormat="1" ht="24.75" x14ac:dyDescent="0.25">
      <c r="A86" s="38" t="s">
        <v>4</v>
      </c>
      <c r="B86" s="20" t="s">
        <v>55</v>
      </c>
      <c r="C86" s="20" t="s">
        <v>55</v>
      </c>
      <c r="D86" s="20" t="s">
        <v>55</v>
      </c>
      <c r="E86" s="20" t="s">
        <v>51</v>
      </c>
      <c r="F86" s="20" t="s">
        <v>44</v>
      </c>
      <c r="G86" s="37" t="s">
        <v>184</v>
      </c>
      <c r="H86" s="20" t="s">
        <v>6</v>
      </c>
      <c r="I86" s="21" t="s">
        <v>7</v>
      </c>
      <c r="J86" s="63">
        <v>51500000</v>
      </c>
      <c r="K86" s="22">
        <v>0</v>
      </c>
      <c r="L86" s="63">
        <v>15844000</v>
      </c>
      <c r="M86" s="22">
        <f t="shared" si="10"/>
        <v>35656000</v>
      </c>
      <c r="N86" s="22">
        <v>15844000</v>
      </c>
      <c r="O86" s="40">
        <f t="shared" si="9"/>
        <v>0.30765048543689322</v>
      </c>
      <c r="P86" s="22">
        <v>0</v>
      </c>
      <c r="Q86" s="23">
        <v>0</v>
      </c>
    </row>
    <row r="87" spans="1:19" s="19" customFormat="1" ht="41.25" x14ac:dyDescent="0.25">
      <c r="A87" s="38" t="s">
        <v>4</v>
      </c>
      <c r="B87" s="20" t="s">
        <v>55</v>
      </c>
      <c r="C87" s="20" t="s">
        <v>55</v>
      </c>
      <c r="D87" s="20" t="s">
        <v>55</v>
      </c>
      <c r="E87" s="20" t="s">
        <v>51</v>
      </c>
      <c r="F87" s="20" t="s">
        <v>45</v>
      </c>
      <c r="G87" s="37" t="s">
        <v>185</v>
      </c>
      <c r="H87" s="20" t="s">
        <v>6</v>
      </c>
      <c r="I87" s="21" t="s">
        <v>7</v>
      </c>
      <c r="J87" s="63">
        <v>543402488</v>
      </c>
      <c r="K87" s="22">
        <v>0</v>
      </c>
      <c r="L87" s="63">
        <v>353386590.72000003</v>
      </c>
      <c r="M87" s="22">
        <f t="shared" si="10"/>
        <v>190015897.27999997</v>
      </c>
      <c r="N87" s="22">
        <v>353386590.72000003</v>
      </c>
      <c r="O87" s="40">
        <f t="shared" si="9"/>
        <v>0.65032199617017583</v>
      </c>
      <c r="P87" s="22">
        <v>252960636.30000001</v>
      </c>
      <c r="Q87" s="23">
        <v>250088846.30000001</v>
      </c>
    </row>
    <row r="88" spans="1:19" s="19" customFormat="1" ht="16.5" x14ac:dyDescent="0.25">
      <c r="A88" s="38" t="s">
        <v>4</v>
      </c>
      <c r="B88" s="20" t="s">
        <v>55</v>
      </c>
      <c r="C88" s="20" t="s">
        <v>55</v>
      </c>
      <c r="D88" s="20" t="s">
        <v>55</v>
      </c>
      <c r="E88" s="20" t="s">
        <v>51</v>
      </c>
      <c r="F88" s="88" t="s">
        <v>48</v>
      </c>
      <c r="G88" s="37" t="s">
        <v>186</v>
      </c>
      <c r="H88" s="20" t="s">
        <v>6</v>
      </c>
      <c r="I88" s="21" t="s">
        <v>7</v>
      </c>
      <c r="J88" s="63">
        <v>289067986</v>
      </c>
      <c r="K88" s="22">
        <v>0</v>
      </c>
      <c r="L88" s="63">
        <v>202920156</v>
      </c>
      <c r="M88" s="22">
        <f t="shared" si="10"/>
        <v>86147830</v>
      </c>
      <c r="N88" s="22">
        <v>147780877</v>
      </c>
      <c r="O88" s="40">
        <f t="shared" si="9"/>
        <v>0.51123225039524089</v>
      </c>
      <c r="P88" s="22">
        <v>0</v>
      </c>
      <c r="Q88" s="23">
        <v>0</v>
      </c>
    </row>
    <row r="89" spans="1:19" s="19" customFormat="1" ht="16.5" x14ac:dyDescent="0.25">
      <c r="A89" s="38" t="s">
        <v>4</v>
      </c>
      <c r="B89" s="20" t="s">
        <v>55</v>
      </c>
      <c r="C89" s="20" t="s">
        <v>55</v>
      </c>
      <c r="D89" s="20" t="s">
        <v>55</v>
      </c>
      <c r="E89" s="20" t="s">
        <v>51</v>
      </c>
      <c r="F89" s="88" t="s">
        <v>48</v>
      </c>
      <c r="G89" s="37" t="s">
        <v>186</v>
      </c>
      <c r="H89" s="20" t="s">
        <v>6</v>
      </c>
      <c r="I89" s="21">
        <v>20</v>
      </c>
      <c r="J89" s="63">
        <v>119196438</v>
      </c>
      <c r="K89" s="22">
        <v>0</v>
      </c>
      <c r="L89" s="63">
        <v>119196438</v>
      </c>
      <c r="M89" s="22">
        <f t="shared" ref="M89" si="14">+J89-L89-K89</f>
        <v>0</v>
      </c>
      <c r="N89" s="22">
        <v>119196438</v>
      </c>
      <c r="O89" s="40">
        <f t="shared" ref="O89" si="15">IF(N89&gt;1,N89/(J89-K89),0)</f>
        <v>1</v>
      </c>
      <c r="P89" s="22">
        <v>0</v>
      </c>
      <c r="Q89" s="23">
        <v>0</v>
      </c>
    </row>
    <row r="90" spans="1:19" s="19" customFormat="1" ht="16.5" x14ac:dyDescent="0.25">
      <c r="A90" s="38" t="s">
        <v>4</v>
      </c>
      <c r="B90" s="20" t="s">
        <v>55</v>
      </c>
      <c r="C90" s="20" t="s">
        <v>55</v>
      </c>
      <c r="D90" s="20" t="s">
        <v>55</v>
      </c>
      <c r="E90" s="20" t="s">
        <v>51</v>
      </c>
      <c r="F90" s="88" t="s">
        <v>49</v>
      </c>
      <c r="G90" s="37" t="s">
        <v>187</v>
      </c>
      <c r="H90" s="20" t="s">
        <v>6</v>
      </c>
      <c r="I90" s="21" t="s">
        <v>7</v>
      </c>
      <c r="J90" s="63">
        <v>6774050</v>
      </c>
      <c r="K90" s="22">
        <v>0</v>
      </c>
      <c r="L90" s="63">
        <v>6268050</v>
      </c>
      <c r="M90" s="22">
        <f t="shared" si="10"/>
        <v>506000</v>
      </c>
      <c r="N90" s="22">
        <v>6268050</v>
      </c>
      <c r="O90" s="40">
        <f t="shared" si="9"/>
        <v>0.92530317904355597</v>
      </c>
      <c r="P90" s="22">
        <v>3625300.4</v>
      </c>
      <c r="Q90" s="23">
        <v>3625300.4</v>
      </c>
    </row>
    <row r="91" spans="1:19" s="19" customFormat="1" ht="16.5" x14ac:dyDescent="0.25">
      <c r="A91" s="38" t="s">
        <v>4</v>
      </c>
      <c r="B91" s="20" t="s">
        <v>55</v>
      </c>
      <c r="C91" s="20" t="s">
        <v>55</v>
      </c>
      <c r="D91" s="20" t="s">
        <v>55</v>
      </c>
      <c r="E91" s="20" t="s">
        <v>52</v>
      </c>
      <c r="F91" s="20"/>
      <c r="G91" s="37" t="s">
        <v>82</v>
      </c>
      <c r="H91" s="20" t="s">
        <v>6</v>
      </c>
      <c r="I91" s="21" t="s">
        <v>7</v>
      </c>
      <c r="J91" s="63">
        <v>505972278.05000001</v>
      </c>
      <c r="K91" s="22">
        <v>0</v>
      </c>
      <c r="L91" s="63">
        <v>320741938</v>
      </c>
      <c r="M91" s="22">
        <f t="shared" si="10"/>
        <v>185230340.05000001</v>
      </c>
      <c r="N91" s="22">
        <v>320247187</v>
      </c>
      <c r="O91" s="40">
        <f t="shared" si="9"/>
        <v>0.63293425528019398</v>
      </c>
      <c r="P91" s="22">
        <v>318217377</v>
      </c>
      <c r="Q91" s="23">
        <v>318217377</v>
      </c>
    </row>
    <row r="92" spans="1:19" s="19" customFormat="1" ht="16.5" x14ac:dyDescent="0.25">
      <c r="A92" s="38" t="s">
        <v>4</v>
      </c>
      <c r="B92" s="20" t="s">
        <v>55</v>
      </c>
      <c r="C92" s="20" t="s">
        <v>55</v>
      </c>
      <c r="D92" s="20" t="s">
        <v>55</v>
      </c>
      <c r="E92" s="20" t="s">
        <v>52</v>
      </c>
      <c r="F92" s="20"/>
      <c r="G92" s="37" t="s">
        <v>82</v>
      </c>
      <c r="H92" s="20" t="s">
        <v>6</v>
      </c>
      <c r="I92" s="21">
        <v>20</v>
      </c>
      <c r="J92" s="63">
        <v>1000000</v>
      </c>
      <c r="K92" s="22">
        <v>0</v>
      </c>
      <c r="L92" s="63">
        <v>384494</v>
      </c>
      <c r="M92" s="22">
        <f t="shared" ref="M92" si="16">+J92-L92-K92</f>
        <v>615506</v>
      </c>
      <c r="N92" s="22">
        <v>384494</v>
      </c>
      <c r="O92" s="40">
        <f t="shared" ref="O92" si="17">IF(N92&gt;1,N92/(J92-K92),0)</f>
        <v>0.384494</v>
      </c>
      <c r="P92" s="22">
        <v>384494</v>
      </c>
      <c r="Q92" s="23">
        <v>384494</v>
      </c>
    </row>
    <row r="93" spans="1:19" ht="16.5" customHeight="1" x14ac:dyDescent="0.25">
      <c r="A93" s="14" t="s">
        <v>4</v>
      </c>
      <c r="B93" s="4" t="s">
        <v>55</v>
      </c>
      <c r="C93" s="4"/>
      <c r="D93" s="4"/>
      <c r="E93" s="4"/>
      <c r="F93" s="4"/>
      <c r="G93" s="4" t="s">
        <v>87</v>
      </c>
      <c r="H93" s="4" t="s">
        <v>6</v>
      </c>
      <c r="I93" s="4" t="s">
        <v>7</v>
      </c>
      <c r="J93" s="86">
        <f>J37+J42</f>
        <v>23582600000</v>
      </c>
      <c r="K93" s="6">
        <f>K37+K42</f>
        <v>0</v>
      </c>
      <c r="L93" s="6">
        <f>L37+L42</f>
        <v>17212420619.360001</v>
      </c>
      <c r="M93" s="6">
        <f>M37+M42</f>
        <v>6370179380.6399994</v>
      </c>
      <c r="N93" s="6">
        <f>N37+N42</f>
        <v>16744412617.359999</v>
      </c>
      <c r="O93" s="42">
        <f>IF(N93&gt;1,N93/(J93-K93),0)</f>
        <v>0.71003250775402194</v>
      </c>
      <c r="P93" s="6">
        <f>P37+P42</f>
        <v>10236873850.779997</v>
      </c>
      <c r="Q93" s="15">
        <f>Q37+Q42</f>
        <v>10228551830.779997</v>
      </c>
      <c r="R93" s="49"/>
    </row>
    <row r="94" spans="1:19" ht="16.5" customHeight="1" x14ac:dyDescent="0.25">
      <c r="A94" s="14" t="s">
        <v>4</v>
      </c>
      <c r="B94" s="4" t="s">
        <v>55</v>
      </c>
      <c r="C94" s="4"/>
      <c r="D94" s="4"/>
      <c r="E94" s="4"/>
      <c r="F94" s="4"/>
      <c r="G94" s="4" t="s">
        <v>87</v>
      </c>
      <c r="H94" s="4" t="s">
        <v>9</v>
      </c>
      <c r="I94" s="4">
        <v>20</v>
      </c>
      <c r="J94" s="6">
        <f t="shared" ref="J94:N95" si="18">J43</f>
        <v>672500000</v>
      </c>
      <c r="K94" s="6">
        <f t="shared" si="18"/>
        <v>0</v>
      </c>
      <c r="L94" s="6">
        <f t="shared" si="18"/>
        <v>139610932</v>
      </c>
      <c r="M94" s="6">
        <f t="shared" si="18"/>
        <v>532889068</v>
      </c>
      <c r="N94" s="6">
        <f t="shared" si="18"/>
        <v>139610932</v>
      </c>
      <c r="O94" s="42">
        <f>IF(N94&gt;1,N94/(J94-K94),0)</f>
        <v>0.20759989888475835</v>
      </c>
      <c r="P94" s="6">
        <f>P43</f>
        <v>414494</v>
      </c>
      <c r="Q94" s="15">
        <f>Q43</f>
        <v>414494</v>
      </c>
      <c r="R94" s="49"/>
    </row>
    <row r="95" spans="1:19" ht="16.5" customHeight="1" x14ac:dyDescent="0.25">
      <c r="A95" s="14" t="s">
        <v>4</v>
      </c>
      <c r="B95" s="4" t="s">
        <v>55</v>
      </c>
      <c r="C95" s="4"/>
      <c r="D95" s="4"/>
      <c r="E95" s="4"/>
      <c r="F95" s="4"/>
      <c r="G95" s="4" t="s">
        <v>87</v>
      </c>
      <c r="H95" s="4" t="s">
        <v>9</v>
      </c>
      <c r="I95" s="4">
        <v>21</v>
      </c>
      <c r="J95" s="6">
        <f t="shared" si="18"/>
        <v>132100000</v>
      </c>
      <c r="K95" s="6">
        <f t="shared" si="18"/>
        <v>0</v>
      </c>
      <c r="L95" s="6">
        <f t="shared" si="18"/>
        <v>132100000</v>
      </c>
      <c r="M95" s="6">
        <f t="shared" si="18"/>
        <v>0</v>
      </c>
      <c r="N95" s="6">
        <f t="shared" si="18"/>
        <v>132100000</v>
      </c>
      <c r="O95" s="42">
        <f>IF(N95&gt;1,N95/(J95-K95),0)</f>
        <v>1</v>
      </c>
      <c r="P95" s="6">
        <f>P44</f>
        <v>132100000</v>
      </c>
      <c r="Q95" s="15">
        <f>Q44</f>
        <v>132100000</v>
      </c>
      <c r="S95" s="49"/>
    </row>
    <row r="96" spans="1:19" ht="15.75" customHeight="1" thickBot="1" x14ac:dyDescent="0.3">
      <c r="A96" s="103" t="s">
        <v>90</v>
      </c>
      <c r="B96" s="104"/>
      <c r="C96" s="104"/>
      <c r="D96" s="104"/>
      <c r="E96" s="104"/>
      <c r="F96" s="104"/>
      <c r="G96" s="104"/>
      <c r="H96" s="104"/>
      <c r="I96" s="105"/>
      <c r="J96" s="7">
        <f>SUM(J93:J95)</f>
        <v>24387200000</v>
      </c>
      <c r="K96" s="7">
        <f t="shared" ref="K96:N96" si="19">SUM(K93:K95)</f>
        <v>0</v>
      </c>
      <c r="L96" s="7">
        <f t="shared" si="19"/>
        <v>17484131551.360001</v>
      </c>
      <c r="M96" s="7">
        <f t="shared" si="19"/>
        <v>6903068448.6399994</v>
      </c>
      <c r="N96" s="7">
        <f t="shared" si="19"/>
        <v>17016123549.359999</v>
      </c>
      <c r="O96" s="42">
        <f>IF(N96&gt;1,N96/(J96-K96),0)</f>
        <v>0.69774814449219258</v>
      </c>
      <c r="P96" s="7">
        <f t="shared" ref="P96:Q96" si="20">SUM(P93:P95)</f>
        <v>10369388344.779997</v>
      </c>
      <c r="Q96" s="16">
        <f t="shared" si="20"/>
        <v>10361066324.779997</v>
      </c>
    </row>
    <row r="97" spans="1:17" ht="15.75" customHeight="1" thickBot="1" x14ac:dyDescent="0.3">
      <c r="A97" s="97" t="s">
        <v>99</v>
      </c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9"/>
    </row>
    <row r="98" spans="1:17" s="66" customFormat="1" ht="24.75" customHeight="1" x14ac:dyDescent="0.25">
      <c r="A98" s="24" t="s">
        <v>4</v>
      </c>
      <c r="B98" s="25" t="s">
        <v>56</v>
      </c>
      <c r="C98" s="25" t="s">
        <v>56</v>
      </c>
      <c r="D98" s="25"/>
      <c r="E98" s="25"/>
      <c r="F98" s="25"/>
      <c r="G98" s="26" t="s">
        <v>140</v>
      </c>
      <c r="H98" s="25" t="s">
        <v>6</v>
      </c>
      <c r="I98" s="27">
        <v>10</v>
      </c>
      <c r="J98" s="28">
        <f>J99</f>
        <v>16400000000</v>
      </c>
      <c r="K98" s="28">
        <f t="shared" ref="K98:L98" si="21">K99</f>
        <v>16400000000</v>
      </c>
      <c r="L98" s="28">
        <f t="shared" si="21"/>
        <v>0</v>
      </c>
      <c r="M98" s="28">
        <f>M99</f>
        <v>0</v>
      </c>
      <c r="N98" s="28">
        <f>N99</f>
        <v>0</v>
      </c>
      <c r="O98" s="41">
        <f t="shared" ref="O98:O105" si="22">IF(N98&gt;1,N98/(J98-K98),0)</f>
        <v>0</v>
      </c>
      <c r="P98" s="28">
        <f t="shared" ref="P98" si="23">P99</f>
        <v>0</v>
      </c>
      <c r="Q98" s="36">
        <f t="shared" ref="Q98" si="24">Q99</f>
        <v>0</v>
      </c>
    </row>
    <row r="99" spans="1:17" s="66" customFormat="1" ht="24.75" customHeight="1" x14ac:dyDescent="0.25">
      <c r="A99" s="24" t="s">
        <v>4</v>
      </c>
      <c r="B99" s="25" t="s">
        <v>56</v>
      </c>
      <c r="C99" s="25" t="s">
        <v>56</v>
      </c>
      <c r="D99" s="25" t="s">
        <v>39</v>
      </c>
      <c r="E99" s="25"/>
      <c r="F99" s="25"/>
      <c r="G99" s="26" t="s">
        <v>101</v>
      </c>
      <c r="H99" s="25" t="s">
        <v>6</v>
      </c>
      <c r="I99" s="27">
        <v>10</v>
      </c>
      <c r="J99" s="28">
        <f>J100</f>
        <v>16400000000</v>
      </c>
      <c r="K99" s="28">
        <f>K100</f>
        <v>16400000000</v>
      </c>
      <c r="L99" s="28">
        <f>L100</f>
        <v>0</v>
      </c>
      <c r="M99" s="28">
        <f>M100</f>
        <v>0</v>
      </c>
      <c r="N99" s="28">
        <f>N100</f>
        <v>0</v>
      </c>
      <c r="O99" s="41">
        <f t="shared" si="22"/>
        <v>0</v>
      </c>
      <c r="P99" s="28">
        <f>P100</f>
        <v>0</v>
      </c>
      <c r="Q99" s="36">
        <f>Q100</f>
        <v>0</v>
      </c>
    </row>
    <row r="100" spans="1:17" s="66" customFormat="1" ht="24.75" customHeight="1" x14ac:dyDescent="0.25">
      <c r="A100" s="38" t="s">
        <v>4</v>
      </c>
      <c r="B100" s="20" t="s">
        <v>56</v>
      </c>
      <c r="C100" s="20" t="s">
        <v>56</v>
      </c>
      <c r="D100" s="88" t="s">
        <v>39</v>
      </c>
      <c r="E100" s="20">
        <v>999</v>
      </c>
      <c r="F100" s="20"/>
      <c r="G100" s="37" t="s">
        <v>91</v>
      </c>
      <c r="H100" s="20" t="s">
        <v>6</v>
      </c>
      <c r="I100" s="21">
        <v>10</v>
      </c>
      <c r="J100" s="22">
        <v>16400000000</v>
      </c>
      <c r="K100" s="22">
        <v>16400000000</v>
      </c>
      <c r="L100" s="22">
        <v>0</v>
      </c>
      <c r="M100" s="22">
        <f>J100-L100-K100</f>
        <v>0</v>
      </c>
      <c r="N100" s="22">
        <v>0</v>
      </c>
      <c r="O100" s="40">
        <f t="shared" si="22"/>
        <v>0</v>
      </c>
      <c r="P100" s="22">
        <v>0</v>
      </c>
      <c r="Q100" s="23">
        <v>0</v>
      </c>
    </row>
    <row r="101" spans="1:17" s="66" customFormat="1" ht="24.75" customHeight="1" x14ac:dyDescent="0.25">
      <c r="A101" s="24" t="s">
        <v>4</v>
      </c>
      <c r="B101" s="25" t="s">
        <v>56</v>
      </c>
      <c r="C101" s="25" t="s">
        <v>79</v>
      </c>
      <c r="D101" s="25"/>
      <c r="E101" s="25"/>
      <c r="F101" s="25"/>
      <c r="G101" s="26" t="s">
        <v>98</v>
      </c>
      <c r="H101" s="25" t="s">
        <v>6</v>
      </c>
      <c r="I101" s="27">
        <v>10</v>
      </c>
      <c r="J101" s="28">
        <f>J103</f>
        <v>1126900000</v>
      </c>
      <c r="K101" s="28">
        <f>K103</f>
        <v>0</v>
      </c>
      <c r="L101" s="28">
        <f>L103</f>
        <v>836279813</v>
      </c>
      <c r="M101" s="39">
        <f>M103</f>
        <v>290620187</v>
      </c>
      <c r="N101" s="28">
        <f>N103</f>
        <v>776635402</v>
      </c>
      <c r="O101" s="70">
        <f t="shared" si="22"/>
        <v>0.68917863341911434</v>
      </c>
      <c r="P101" s="28">
        <f>P103</f>
        <v>663304009</v>
      </c>
      <c r="Q101" s="36">
        <f>Q103</f>
        <v>663304009</v>
      </c>
    </row>
    <row r="102" spans="1:17" s="66" customFormat="1" ht="24.75" customHeight="1" x14ac:dyDescent="0.25">
      <c r="A102" s="24" t="s">
        <v>4</v>
      </c>
      <c r="B102" s="25" t="s">
        <v>56</v>
      </c>
      <c r="C102" s="25" t="s">
        <v>79</v>
      </c>
      <c r="D102" s="25" t="s">
        <v>55</v>
      </c>
      <c r="E102" s="25"/>
      <c r="F102" s="25"/>
      <c r="G102" s="26" t="s">
        <v>141</v>
      </c>
      <c r="H102" s="25" t="s">
        <v>6</v>
      </c>
      <c r="I102" s="27">
        <v>10</v>
      </c>
      <c r="J102" s="39">
        <f>J103</f>
        <v>1126900000</v>
      </c>
      <c r="K102" s="39"/>
      <c r="L102" s="39">
        <f>L103</f>
        <v>836279813</v>
      </c>
      <c r="M102" s="28">
        <f>M103</f>
        <v>290620187</v>
      </c>
      <c r="N102" s="28">
        <f>N103</f>
        <v>776635402</v>
      </c>
      <c r="O102" s="70">
        <f t="shared" si="22"/>
        <v>0.68917863341911434</v>
      </c>
      <c r="P102" s="28">
        <f>P103</f>
        <v>663304009</v>
      </c>
      <c r="Q102" s="36">
        <f>Q103</f>
        <v>663304009</v>
      </c>
    </row>
    <row r="103" spans="1:17" s="19" customFormat="1" ht="16.5" customHeight="1" x14ac:dyDescent="0.25">
      <c r="A103" s="24" t="s">
        <v>4</v>
      </c>
      <c r="B103" s="25" t="s">
        <v>56</v>
      </c>
      <c r="C103" s="25" t="s">
        <v>79</v>
      </c>
      <c r="D103" s="25" t="s">
        <v>55</v>
      </c>
      <c r="E103" s="25" t="s">
        <v>80</v>
      </c>
      <c r="F103" s="25"/>
      <c r="G103" s="26" t="s">
        <v>92</v>
      </c>
      <c r="H103" s="25" t="s">
        <v>6</v>
      </c>
      <c r="I103" s="27">
        <v>10</v>
      </c>
      <c r="J103" s="39">
        <f>J104+J105</f>
        <v>1126900000</v>
      </c>
      <c r="K103" s="39">
        <f>K104+K105</f>
        <v>0</v>
      </c>
      <c r="L103" s="39">
        <f>L104+L105</f>
        <v>836279813</v>
      </c>
      <c r="M103" s="28">
        <f>M104+M105</f>
        <v>290620187</v>
      </c>
      <c r="N103" s="39">
        <f t="shared" ref="N103:Q103" si="25">N104+N105</f>
        <v>776635402</v>
      </c>
      <c r="O103" s="41">
        <f t="shared" si="22"/>
        <v>0.68917863341911434</v>
      </c>
      <c r="P103" s="28">
        <f t="shared" si="25"/>
        <v>663304009</v>
      </c>
      <c r="Q103" s="36">
        <f t="shared" si="25"/>
        <v>663304009</v>
      </c>
    </row>
    <row r="104" spans="1:17" s="19" customFormat="1" ht="16.5" customHeight="1" x14ac:dyDescent="0.25">
      <c r="A104" s="38" t="s">
        <v>4</v>
      </c>
      <c r="B104" s="20" t="s">
        <v>56</v>
      </c>
      <c r="C104" s="20" t="s">
        <v>79</v>
      </c>
      <c r="D104" s="20" t="s">
        <v>55</v>
      </c>
      <c r="E104" s="20" t="s">
        <v>80</v>
      </c>
      <c r="F104" s="20" t="s">
        <v>40</v>
      </c>
      <c r="G104" s="37" t="s">
        <v>83</v>
      </c>
      <c r="H104" s="20" t="s">
        <v>6</v>
      </c>
      <c r="I104" s="20" t="s">
        <v>7</v>
      </c>
      <c r="J104" s="44">
        <v>763400606</v>
      </c>
      <c r="K104" s="22">
        <v>0</v>
      </c>
      <c r="L104" s="44">
        <v>648451092</v>
      </c>
      <c r="M104" s="22">
        <f>+J104-L104-K104</f>
        <v>114949514</v>
      </c>
      <c r="N104" s="44">
        <v>588806681</v>
      </c>
      <c r="O104" s="40">
        <f t="shared" si="22"/>
        <v>0.77129448990770122</v>
      </c>
      <c r="P104" s="44">
        <v>475475288</v>
      </c>
      <c r="Q104" s="72">
        <v>475475288</v>
      </c>
    </row>
    <row r="105" spans="1:17" s="66" customFormat="1" ht="16.5" customHeight="1" x14ac:dyDescent="0.25">
      <c r="A105" s="38" t="s">
        <v>4</v>
      </c>
      <c r="B105" s="20" t="s">
        <v>56</v>
      </c>
      <c r="C105" s="20" t="s">
        <v>79</v>
      </c>
      <c r="D105" s="20" t="s">
        <v>55</v>
      </c>
      <c r="E105" s="20" t="s">
        <v>80</v>
      </c>
      <c r="F105" s="20" t="s">
        <v>42</v>
      </c>
      <c r="G105" s="37" t="s">
        <v>84</v>
      </c>
      <c r="H105" s="20" t="s">
        <v>6</v>
      </c>
      <c r="I105" s="20" t="s">
        <v>7</v>
      </c>
      <c r="J105" s="44">
        <v>363499394</v>
      </c>
      <c r="K105" s="22">
        <v>0</v>
      </c>
      <c r="L105" s="44">
        <v>187828721</v>
      </c>
      <c r="M105" s="22">
        <f>+J105-L105-K105</f>
        <v>175670673</v>
      </c>
      <c r="N105" s="44">
        <v>187828721</v>
      </c>
      <c r="O105" s="40">
        <f t="shared" si="22"/>
        <v>0.51672361522561439</v>
      </c>
      <c r="P105" s="44">
        <v>187828721</v>
      </c>
      <c r="Q105" s="72">
        <v>187828721</v>
      </c>
    </row>
    <row r="106" spans="1:17" s="19" customFormat="1" ht="16.5" customHeight="1" x14ac:dyDescent="0.25">
      <c r="A106" s="24" t="s">
        <v>4</v>
      </c>
      <c r="B106" s="25" t="s">
        <v>56</v>
      </c>
      <c r="C106" s="25" t="s">
        <v>7</v>
      </c>
      <c r="D106" s="25"/>
      <c r="E106" s="25"/>
      <c r="F106" s="25"/>
      <c r="G106" s="26" t="s">
        <v>97</v>
      </c>
      <c r="H106" s="25" t="s">
        <v>6</v>
      </c>
      <c r="I106" s="25">
        <v>10</v>
      </c>
      <c r="J106" s="39">
        <f>J108+J110</f>
        <v>280600000</v>
      </c>
      <c r="K106" s="28">
        <f>K108</f>
        <v>0</v>
      </c>
      <c r="L106" s="39">
        <f>L108</f>
        <v>27405208</v>
      </c>
      <c r="M106" s="28">
        <f>M107</f>
        <v>253194792</v>
      </c>
      <c r="N106" s="39">
        <f>N108</f>
        <v>1410023</v>
      </c>
      <c r="O106" s="41">
        <f t="shared" ref="O106" si="26">O108</f>
        <v>5.0250285103349964E-3</v>
      </c>
      <c r="P106" s="39">
        <f>P108</f>
        <v>1410023</v>
      </c>
      <c r="Q106" s="51">
        <f>Q108</f>
        <v>1410023</v>
      </c>
    </row>
    <row r="107" spans="1:17" s="19" customFormat="1" ht="16.5" customHeight="1" x14ac:dyDescent="0.25">
      <c r="A107" s="24" t="s">
        <v>4</v>
      </c>
      <c r="B107" s="25" t="s">
        <v>56</v>
      </c>
      <c r="C107" s="25" t="s">
        <v>7</v>
      </c>
      <c r="D107" s="25" t="s">
        <v>39</v>
      </c>
      <c r="E107" s="25"/>
      <c r="F107" s="25"/>
      <c r="G107" s="26" t="s">
        <v>142</v>
      </c>
      <c r="H107" s="25" t="s">
        <v>6</v>
      </c>
      <c r="I107" s="25">
        <v>10</v>
      </c>
      <c r="J107" s="39">
        <f>J108+J110</f>
        <v>280600000</v>
      </c>
      <c r="K107" s="28">
        <f t="shared" ref="K107:L107" si="27">K108+K110</f>
        <v>0</v>
      </c>
      <c r="L107" s="39">
        <f t="shared" si="27"/>
        <v>27405208</v>
      </c>
      <c r="M107" s="28">
        <f>M108+M110</f>
        <v>253194792</v>
      </c>
      <c r="N107" s="39">
        <f>N108+N110</f>
        <v>1410023</v>
      </c>
      <c r="O107" s="41">
        <f>IF(N107&gt;1,N107/(J107-K107),0)</f>
        <v>5.0250285103349964E-3</v>
      </c>
      <c r="P107" s="39">
        <f t="shared" ref="P107:Q107" si="28">P108+P110</f>
        <v>1410023</v>
      </c>
      <c r="Q107" s="51">
        <f t="shared" si="28"/>
        <v>1410023</v>
      </c>
    </row>
    <row r="108" spans="1:17" s="19" customFormat="1" ht="16.5" customHeight="1" x14ac:dyDescent="0.25">
      <c r="A108" s="24" t="s">
        <v>4</v>
      </c>
      <c r="B108" s="25" t="s">
        <v>56</v>
      </c>
      <c r="C108" s="25" t="s">
        <v>7</v>
      </c>
      <c r="D108" s="25" t="s">
        <v>39</v>
      </c>
      <c r="E108" s="25" t="s">
        <v>40</v>
      </c>
      <c r="F108" s="25"/>
      <c r="G108" s="26" t="s">
        <v>93</v>
      </c>
      <c r="H108" s="25" t="s">
        <v>6</v>
      </c>
      <c r="I108" s="25">
        <v>10</v>
      </c>
      <c r="J108" s="39">
        <f>J109</f>
        <v>280600000</v>
      </c>
      <c r="K108" s="28">
        <f t="shared" ref="K108:N108" si="29">K109</f>
        <v>0</v>
      </c>
      <c r="L108" s="39">
        <f t="shared" si="29"/>
        <v>27405208</v>
      </c>
      <c r="M108" s="28">
        <f t="shared" si="29"/>
        <v>253194792</v>
      </c>
      <c r="N108" s="39">
        <f t="shared" si="29"/>
        <v>1410023</v>
      </c>
      <c r="O108" s="41">
        <f>IF(N108&gt;1,N108/(J108-K108),0)</f>
        <v>5.0250285103349964E-3</v>
      </c>
      <c r="P108" s="39">
        <f t="shared" ref="P108:Q108" si="30">P109</f>
        <v>1410023</v>
      </c>
      <c r="Q108" s="51">
        <f t="shared" si="30"/>
        <v>1410023</v>
      </c>
    </row>
    <row r="109" spans="1:17" s="19" customFormat="1" ht="16.5" customHeight="1" x14ac:dyDescent="0.25">
      <c r="A109" s="24"/>
      <c r="B109" s="25"/>
      <c r="C109" s="20" t="s">
        <v>7</v>
      </c>
      <c r="D109" s="20" t="s">
        <v>39</v>
      </c>
      <c r="E109" s="20" t="s">
        <v>40</v>
      </c>
      <c r="F109" s="20"/>
      <c r="G109" s="37" t="s">
        <v>93</v>
      </c>
      <c r="H109" s="20" t="s">
        <v>6</v>
      </c>
      <c r="I109" s="20">
        <v>10</v>
      </c>
      <c r="J109" s="44">
        <v>280600000</v>
      </c>
      <c r="K109" s="22">
        <v>0</v>
      </c>
      <c r="L109" s="44">
        <v>27405208</v>
      </c>
      <c r="M109" s="22">
        <f>+J109-L109-K109</f>
        <v>253194792</v>
      </c>
      <c r="N109" s="44">
        <v>1410023</v>
      </c>
      <c r="O109" s="40">
        <f t="shared" ref="O109" si="31">IF(N109&gt;1,N109/(J109-K109),0)</f>
        <v>5.0250285103349964E-3</v>
      </c>
      <c r="P109" s="44">
        <v>1410023</v>
      </c>
      <c r="Q109" s="72">
        <v>1410023</v>
      </c>
    </row>
    <row r="110" spans="1:17" s="66" customFormat="1" ht="16.5" customHeight="1" x14ac:dyDescent="0.25">
      <c r="A110" s="24" t="s">
        <v>4</v>
      </c>
      <c r="B110" s="25" t="s">
        <v>56</v>
      </c>
      <c r="C110" s="25" t="s">
        <v>7</v>
      </c>
      <c r="D110" s="25" t="s">
        <v>39</v>
      </c>
      <c r="E110" s="25" t="s">
        <v>42</v>
      </c>
      <c r="F110" s="25"/>
      <c r="G110" s="26" t="s">
        <v>36</v>
      </c>
      <c r="H110" s="25" t="s">
        <v>6</v>
      </c>
      <c r="I110" s="25">
        <v>10</v>
      </c>
      <c r="J110" s="39">
        <f>J111</f>
        <v>0</v>
      </c>
      <c r="K110" s="28">
        <f>K111</f>
        <v>0</v>
      </c>
      <c r="L110" s="39">
        <f t="shared" ref="L110:N110" si="32">L111</f>
        <v>0</v>
      </c>
      <c r="M110" s="28">
        <f>M111</f>
        <v>0</v>
      </c>
      <c r="N110" s="28">
        <f t="shared" si="32"/>
        <v>0</v>
      </c>
      <c r="O110" s="41">
        <f>IF(N110&gt;1,N110/(J110-K110),0)</f>
        <v>0</v>
      </c>
      <c r="P110" s="39">
        <f t="shared" ref="P110:Q110" si="33">P111</f>
        <v>0</v>
      </c>
      <c r="Q110" s="51">
        <f t="shared" si="33"/>
        <v>0</v>
      </c>
    </row>
    <row r="111" spans="1:17" s="76" customFormat="1" ht="16.5" customHeight="1" x14ac:dyDescent="0.25">
      <c r="A111" s="38" t="s">
        <v>4</v>
      </c>
      <c r="B111" s="20" t="s">
        <v>56</v>
      </c>
      <c r="C111" s="20" t="s">
        <v>7</v>
      </c>
      <c r="D111" s="20" t="s">
        <v>39</v>
      </c>
      <c r="E111" s="20" t="s">
        <v>42</v>
      </c>
      <c r="F111" s="20"/>
      <c r="G111" s="37" t="s">
        <v>36</v>
      </c>
      <c r="H111" s="20" t="s">
        <v>6</v>
      </c>
      <c r="I111" s="20">
        <v>10</v>
      </c>
      <c r="J111" s="44">
        <v>0</v>
      </c>
      <c r="K111" s="22">
        <v>0</v>
      </c>
      <c r="L111" s="44">
        <v>0</v>
      </c>
      <c r="M111" s="22">
        <f>+J111-L111-K111</f>
        <v>0</v>
      </c>
      <c r="N111" s="44">
        <v>0</v>
      </c>
      <c r="O111" s="40">
        <f>IF(N111&gt;1,N111/(J111-K111),0)</f>
        <v>0</v>
      </c>
      <c r="P111" s="44">
        <v>0</v>
      </c>
      <c r="Q111" s="72">
        <v>0</v>
      </c>
    </row>
    <row r="112" spans="1:17" s="76" customFormat="1" ht="16.5" customHeight="1" x14ac:dyDescent="0.25">
      <c r="A112" s="14" t="s">
        <v>4</v>
      </c>
      <c r="B112" s="4" t="s">
        <v>56</v>
      </c>
      <c r="C112" s="4"/>
      <c r="D112" s="4"/>
      <c r="E112" s="4"/>
      <c r="F112" s="4"/>
      <c r="G112" s="3" t="s">
        <v>18</v>
      </c>
      <c r="H112" s="4" t="s">
        <v>6</v>
      </c>
      <c r="I112" s="5" t="s">
        <v>7</v>
      </c>
      <c r="J112" s="6">
        <f>J106+J101+J98</f>
        <v>17807500000</v>
      </c>
      <c r="K112" s="6">
        <f>K99</f>
        <v>16400000000</v>
      </c>
      <c r="L112" s="6">
        <f>L106+L101+L98</f>
        <v>863685021</v>
      </c>
      <c r="M112" s="6">
        <f>M106+M101+M98</f>
        <v>543814979</v>
      </c>
      <c r="N112" s="6">
        <f>N106+N101+N98</f>
        <v>778045425</v>
      </c>
      <c r="O112" s="42">
        <f t="shared" ref="O112:O113" si="34">IF(N112&gt;1,N112/(J112-K112),0)</f>
        <v>0.55278538188277082</v>
      </c>
      <c r="P112" s="6">
        <f>P106+P101+P98</f>
        <v>664714032</v>
      </c>
      <c r="Q112" s="15">
        <f>Q106+Q101+Q98</f>
        <v>664714032</v>
      </c>
    </row>
    <row r="113" spans="1:18" s="19" customFormat="1" ht="16.5" customHeight="1" thickBot="1" x14ac:dyDescent="0.3">
      <c r="A113" s="103" t="s">
        <v>29</v>
      </c>
      <c r="B113" s="104"/>
      <c r="C113" s="104"/>
      <c r="D113" s="104"/>
      <c r="E113" s="104"/>
      <c r="F113" s="104"/>
      <c r="G113" s="104"/>
      <c r="H113" s="104"/>
      <c r="I113" s="105"/>
      <c r="J113" s="7">
        <f>J112</f>
        <v>17807500000</v>
      </c>
      <c r="K113" s="7">
        <f t="shared" ref="K113:N113" si="35">K112</f>
        <v>16400000000</v>
      </c>
      <c r="L113" s="7">
        <f t="shared" si="35"/>
        <v>863685021</v>
      </c>
      <c r="M113" s="7">
        <f t="shared" si="35"/>
        <v>543814979</v>
      </c>
      <c r="N113" s="7">
        <f t="shared" si="35"/>
        <v>778045425</v>
      </c>
      <c r="O113" s="42">
        <f t="shared" si="34"/>
        <v>0.55278538188277082</v>
      </c>
      <c r="P113" s="7">
        <f t="shared" ref="P113:Q113" si="36">P112</f>
        <v>664714032</v>
      </c>
      <c r="Q113" s="16">
        <f t="shared" si="36"/>
        <v>664714032</v>
      </c>
    </row>
    <row r="114" spans="1:18" s="66" customFormat="1" ht="16.5" customHeight="1" thickBot="1" x14ac:dyDescent="0.3">
      <c r="A114" s="97" t="s">
        <v>137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9"/>
    </row>
    <row r="115" spans="1:18" s="66" customFormat="1" ht="16.5" customHeight="1" x14ac:dyDescent="0.25">
      <c r="A115" s="24" t="s">
        <v>4</v>
      </c>
      <c r="B115" s="25" t="s">
        <v>81</v>
      </c>
      <c r="C115" s="25"/>
      <c r="D115" s="25"/>
      <c r="E115" s="25"/>
      <c r="F115" s="25"/>
      <c r="G115" s="26" t="s">
        <v>96</v>
      </c>
      <c r="H115" s="25" t="s">
        <v>6</v>
      </c>
      <c r="I115" s="25" t="s">
        <v>7</v>
      </c>
      <c r="J115" s="39">
        <f>J117</f>
        <v>475900000</v>
      </c>
      <c r="K115" s="39">
        <f>K117+K121</f>
        <v>0</v>
      </c>
      <c r="L115" s="39">
        <f t="shared" ref="L115:N115" si="37">L117</f>
        <v>293820101</v>
      </c>
      <c r="M115" s="28">
        <f t="shared" si="37"/>
        <v>182079899</v>
      </c>
      <c r="N115" s="39">
        <f t="shared" si="37"/>
        <v>293820101</v>
      </c>
      <c r="O115" s="41">
        <f t="shared" ref="O115:O119" si="38">IF(N115&gt;1,N115/(J115-K115),0)</f>
        <v>0.6173988253834839</v>
      </c>
      <c r="P115" s="39">
        <f t="shared" ref="P115:Q115" si="39">P117</f>
        <v>293820101</v>
      </c>
      <c r="Q115" s="51">
        <f t="shared" si="39"/>
        <v>293820101</v>
      </c>
    </row>
    <row r="116" spans="1:18" s="66" customFormat="1" ht="16.5" customHeight="1" x14ac:dyDescent="0.25">
      <c r="A116" s="24" t="s">
        <v>4</v>
      </c>
      <c r="B116" s="25" t="s">
        <v>81</v>
      </c>
      <c r="C116" s="25"/>
      <c r="D116" s="25"/>
      <c r="E116" s="25"/>
      <c r="F116" s="25"/>
      <c r="G116" s="26" t="s">
        <v>96</v>
      </c>
      <c r="H116" s="25" t="s">
        <v>6</v>
      </c>
      <c r="I116" s="25">
        <v>11</v>
      </c>
      <c r="J116" s="39">
        <f>J120</f>
        <v>415400000</v>
      </c>
      <c r="K116" s="39">
        <f t="shared" ref="K116:N116" si="40">K120</f>
        <v>0</v>
      </c>
      <c r="L116" s="39">
        <f t="shared" si="40"/>
        <v>0</v>
      </c>
      <c r="M116" s="28">
        <f t="shared" si="40"/>
        <v>415400000</v>
      </c>
      <c r="N116" s="39">
        <f t="shared" si="40"/>
        <v>0</v>
      </c>
      <c r="O116" s="41">
        <f t="shared" si="38"/>
        <v>0</v>
      </c>
      <c r="P116" s="39">
        <f t="shared" ref="P116:Q116" si="41">P120</f>
        <v>0</v>
      </c>
      <c r="Q116" s="51">
        <f t="shared" si="41"/>
        <v>0</v>
      </c>
    </row>
    <row r="117" spans="1:18" s="19" customFormat="1" ht="16.5" customHeight="1" x14ac:dyDescent="0.25">
      <c r="A117" s="24" t="s">
        <v>4</v>
      </c>
      <c r="B117" s="25" t="s">
        <v>81</v>
      </c>
      <c r="C117" s="25" t="s">
        <v>39</v>
      </c>
      <c r="D117" s="25"/>
      <c r="E117" s="25"/>
      <c r="F117" s="25"/>
      <c r="G117" s="26" t="s">
        <v>94</v>
      </c>
      <c r="H117" s="25" t="s">
        <v>6</v>
      </c>
      <c r="I117" s="25" t="s">
        <v>7</v>
      </c>
      <c r="J117" s="39">
        <f>J118+J119</f>
        <v>475900000</v>
      </c>
      <c r="K117" s="39">
        <f>K118+K119</f>
        <v>0</v>
      </c>
      <c r="L117" s="39">
        <f>L118+L119</f>
        <v>293820101</v>
      </c>
      <c r="M117" s="28">
        <f>J117-L117-K117</f>
        <v>182079899</v>
      </c>
      <c r="N117" s="39">
        <f>N118+N119</f>
        <v>293820101</v>
      </c>
      <c r="O117" s="41">
        <f t="shared" si="38"/>
        <v>0.6173988253834839</v>
      </c>
      <c r="P117" s="39">
        <f>P118+P119</f>
        <v>293820101</v>
      </c>
      <c r="Q117" s="51">
        <f>Q118+Q119</f>
        <v>293820101</v>
      </c>
    </row>
    <row r="118" spans="1:18" s="19" customFormat="1" ht="16.5" customHeight="1" x14ac:dyDescent="0.25">
      <c r="A118" s="24" t="s">
        <v>4</v>
      </c>
      <c r="B118" s="20" t="s">
        <v>81</v>
      </c>
      <c r="C118" s="20" t="s">
        <v>39</v>
      </c>
      <c r="D118" s="20" t="s">
        <v>55</v>
      </c>
      <c r="E118" s="20" t="s">
        <v>40</v>
      </c>
      <c r="F118" s="20"/>
      <c r="G118" s="37" t="s">
        <v>85</v>
      </c>
      <c r="H118" s="20" t="s">
        <v>6</v>
      </c>
      <c r="I118" s="20" t="s">
        <v>7</v>
      </c>
      <c r="J118" s="44">
        <v>468400000</v>
      </c>
      <c r="K118" s="28">
        <v>0</v>
      </c>
      <c r="L118" s="44">
        <v>286749101</v>
      </c>
      <c r="M118" s="22">
        <f>+J118-L118-K118</f>
        <v>181650899</v>
      </c>
      <c r="N118" s="44">
        <v>286749101</v>
      </c>
      <c r="O118" s="40">
        <f t="shared" si="38"/>
        <v>0.61218851622544834</v>
      </c>
      <c r="P118" s="44">
        <v>286749101</v>
      </c>
      <c r="Q118" s="72">
        <v>286749101</v>
      </c>
    </row>
    <row r="119" spans="1:18" s="66" customFormat="1" ht="16.5" customHeight="1" x14ac:dyDescent="0.25">
      <c r="A119" s="24" t="s">
        <v>4</v>
      </c>
      <c r="B119" s="20" t="s">
        <v>81</v>
      </c>
      <c r="C119" s="20" t="s">
        <v>39</v>
      </c>
      <c r="D119" s="20" t="s">
        <v>55</v>
      </c>
      <c r="E119" s="20" t="s">
        <v>48</v>
      </c>
      <c r="F119" s="20"/>
      <c r="G119" s="37" t="s">
        <v>86</v>
      </c>
      <c r="H119" s="20" t="s">
        <v>6</v>
      </c>
      <c r="I119" s="20" t="s">
        <v>7</v>
      </c>
      <c r="J119" s="44">
        <v>7500000</v>
      </c>
      <c r="K119" s="28">
        <v>0</v>
      </c>
      <c r="L119" s="44">
        <v>7071000</v>
      </c>
      <c r="M119" s="22">
        <f>+J119-L119-K119</f>
        <v>429000</v>
      </c>
      <c r="N119" s="44">
        <v>7071000</v>
      </c>
      <c r="O119" s="40">
        <f t="shared" si="38"/>
        <v>0.94279999999999997</v>
      </c>
      <c r="P119" s="44">
        <v>7071000</v>
      </c>
      <c r="Q119" s="72">
        <v>7071000</v>
      </c>
    </row>
    <row r="120" spans="1:18" s="66" customFormat="1" ht="16.5" customHeight="1" x14ac:dyDescent="0.25">
      <c r="A120" s="24" t="s">
        <v>4</v>
      </c>
      <c r="B120" s="25" t="s">
        <v>81</v>
      </c>
      <c r="C120" s="25" t="s">
        <v>79</v>
      </c>
      <c r="D120" s="25"/>
      <c r="E120" s="25"/>
      <c r="F120" s="25"/>
      <c r="G120" s="26" t="s">
        <v>188</v>
      </c>
      <c r="H120" s="25" t="s">
        <v>6</v>
      </c>
      <c r="I120" s="25">
        <v>11</v>
      </c>
      <c r="J120" s="39">
        <f>J121</f>
        <v>415400000</v>
      </c>
      <c r="K120" s="28">
        <f>K121</f>
        <v>0</v>
      </c>
      <c r="L120" s="39">
        <f t="shared" ref="L120:Q121" si="42">L121</f>
        <v>0</v>
      </c>
      <c r="M120" s="28">
        <f>+J120-L120-K120</f>
        <v>415400000</v>
      </c>
      <c r="N120" s="39">
        <f t="shared" si="42"/>
        <v>0</v>
      </c>
      <c r="O120" s="40">
        <f>IF(N120&gt;1,N120/(J120-K120),0)</f>
        <v>0</v>
      </c>
      <c r="P120" s="39">
        <f t="shared" si="42"/>
        <v>0</v>
      </c>
      <c r="Q120" s="51">
        <f t="shared" si="42"/>
        <v>0</v>
      </c>
    </row>
    <row r="121" spans="1:18" s="19" customFormat="1" ht="16.5" customHeight="1" x14ac:dyDescent="0.25">
      <c r="A121" s="24" t="s">
        <v>4</v>
      </c>
      <c r="B121" s="25" t="s">
        <v>81</v>
      </c>
      <c r="C121" s="25" t="s">
        <v>79</v>
      </c>
      <c r="D121" s="25"/>
      <c r="E121" s="25"/>
      <c r="F121" s="25"/>
      <c r="G121" s="26" t="s">
        <v>95</v>
      </c>
      <c r="H121" s="25" t="s">
        <v>6</v>
      </c>
      <c r="I121" s="25">
        <v>11</v>
      </c>
      <c r="J121" s="39">
        <f>J122</f>
        <v>415400000</v>
      </c>
      <c r="K121" s="28">
        <f>K122</f>
        <v>0</v>
      </c>
      <c r="L121" s="39">
        <f t="shared" si="42"/>
        <v>0</v>
      </c>
      <c r="M121" s="28">
        <f>+J121-L121-K121</f>
        <v>415400000</v>
      </c>
      <c r="N121" s="39">
        <f t="shared" si="42"/>
        <v>0</v>
      </c>
      <c r="O121" s="40">
        <f t="shared" ref="O121" si="43">IF(N121&gt;1,N121/(J121-K121),0)</f>
        <v>0</v>
      </c>
      <c r="P121" s="39">
        <f t="shared" si="42"/>
        <v>0</v>
      </c>
      <c r="Q121" s="51">
        <f t="shared" si="42"/>
        <v>0</v>
      </c>
    </row>
    <row r="122" spans="1:18" ht="18" customHeight="1" x14ac:dyDescent="0.25">
      <c r="A122" s="38" t="s">
        <v>4</v>
      </c>
      <c r="B122" s="20" t="s">
        <v>81</v>
      </c>
      <c r="C122" s="20" t="s">
        <v>79</v>
      </c>
      <c r="D122" s="20" t="s">
        <v>39</v>
      </c>
      <c r="E122" s="20"/>
      <c r="F122" s="20"/>
      <c r="G122" s="37" t="s">
        <v>95</v>
      </c>
      <c r="H122" s="20" t="s">
        <v>6</v>
      </c>
      <c r="I122" s="20">
        <v>11</v>
      </c>
      <c r="J122" s="44">
        <v>415400000</v>
      </c>
      <c r="K122" s="22">
        <v>0</v>
      </c>
      <c r="L122" s="44">
        <v>0</v>
      </c>
      <c r="M122" s="28">
        <f>+J122-L122-K122</f>
        <v>415400000</v>
      </c>
      <c r="N122" s="44">
        <v>0</v>
      </c>
      <c r="O122" s="40">
        <f t="shared" ref="O122:O125" si="44">IF(N122&gt;1,N122/(J122-K122),0)</f>
        <v>0</v>
      </c>
      <c r="P122" s="44">
        <v>0</v>
      </c>
      <c r="Q122" s="72">
        <v>0</v>
      </c>
    </row>
    <row r="123" spans="1:18" ht="21.75" customHeight="1" x14ac:dyDescent="0.25">
      <c r="A123" s="14" t="s">
        <v>4</v>
      </c>
      <c r="B123" s="4" t="s">
        <v>81</v>
      </c>
      <c r="C123" s="4"/>
      <c r="D123" s="4"/>
      <c r="E123" s="4"/>
      <c r="F123" s="4"/>
      <c r="G123" s="3" t="s">
        <v>136</v>
      </c>
      <c r="H123" s="4" t="s">
        <v>6</v>
      </c>
      <c r="I123" s="5" t="s">
        <v>7</v>
      </c>
      <c r="J123" s="6">
        <f>J115</f>
        <v>475900000</v>
      </c>
      <c r="K123" s="6">
        <f>K117</f>
        <v>0</v>
      </c>
      <c r="L123" s="6">
        <f>L117</f>
        <v>293820101</v>
      </c>
      <c r="M123" s="6">
        <f>M117</f>
        <v>182079899</v>
      </c>
      <c r="N123" s="6">
        <f>N117</f>
        <v>293820101</v>
      </c>
      <c r="O123" s="42">
        <f t="shared" si="44"/>
        <v>0.6173988253834839</v>
      </c>
      <c r="P123" s="6">
        <f>P117</f>
        <v>293820101</v>
      </c>
      <c r="Q123" s="15">
        <f>Q117</f>
        <v>293820101</v>
      </c>
    </row>
    <row r="124" spans="1:18" ht="21.75" customHeight="1" x14ac:dyDescent="0.25">
      <c r="A124" s="14" t="s">
        <v>4</v>
      </c>
      <c r="B124" s="4" t="s">
        <v>81</v>
      </c>
      <c r="C124" s="4"/>
      <c r="D124" s="4"/>
      <c r="E124" s="4"/>
      <c r="F124" s="4"/>
      <c r="G124" s="3" t="s">
        <v>136</v>
      </c>
      <c r="H124" s="4" t="s">
        <v>6</v>
      </c>
      <c r="I124" s="5">
        <v>11</v>
      </c>
      <c r="J124" s="6">
        <f>J116</f>
        <v>415400000</v>
      </c>
      <c r="K124" s="6">
        <f>K121</f>
        <v>0</v>
      </c>
      <c r="L124" s="6">
        <f>L116</f>
        <v>0</v>
      </c>
      <c r="M124" s="6">
        <f>M116</f>
        <v>415400000</v>
      </c>
      <c r="N124" s="6">
        <f>N116</f>
        <v>0</v>
      </c>
      <c r="O124" s="42">
        <f>IF(N124&gt;1,N124/(J124-K124),0)</f>
        <v>0</v>
      </c>
      <c r="P124" s="6">
        <f>P116</f>
        <v>0</v>
      </c>
      <c r="Q124" s="15">
        <f>Q116</f>
        <v>0</v>
      </c>
    </row>
    <row r="125" spans="1:18" ht="16.5" customHeight="1" x14ac:dyDescent="0.25">
      <c r="A125" s="103" t="s">
        <v>143</v>
      </c>
      <c r="B125" s="104"/>
      <c r="C125" s="104"/>
      <c r="D125" s="104"/>
      <c r="E125" s="104"/>
      <c r="F125" s="104"/>
      <c r="G125" s="104"/>
      <c r="H125" s="104"/>
      <c r="I125" s="105"/>
      <c r="J125" s="7">
        <f>J123+J124</f>
        <v>891300000</v>
      </c>
      <c r="K125" s="7">
        <f>K123+K124</f>
        <v>0</v>
      </c>
      <c r="L125" s="7">
        <f>L123+L124</f>
        <v>293820101</v>
      </c>
      <c r="M125" s="7">
        <f>M123+M124</f>
        <v>597479899</v>
      </c>
      <c r="N125" s="7">
        <f>N123+N124</f>
        <v>293820101</v>
      </c>
      <c r="O125" s="42">
        <f t="shared" si="44"/>
        <v>0.3296534286996522</v>
      </c>
      <c r="P125" s="7">
        <f>P123+P124</f>
        <v>293820101</v>
      </c>
      <c r="Q125" s="16">
        <f>Q123+Q124</f>
        <v>293820101</v>
      </c>
    </row>
    <row r="126" spans="1:18" ht="16.5" customHeight="1" x14ac:dyDescent="0.25">
      <c r="A126" s="17" t="s">
        <v>4</v>
      </c>
      <c r="B126" s="9"/>
      <c r="C126" s="9"/>
      <c r="D126" s="9"/>
      <c r="E126" s="9"/>
      <c r="F126" s="9"/>
      <c r="G126" s="10" t="s">
        <v>5</v>
      </c>
      <c r="H126" s="9" t="s">
        <v>6</v>
      </c>
      <c r="I126" s="11">
        <v>10</v>
      </c>
      <c r="J126" s="12">
        <f>+J123+J93+J34+J112</f>
        <v>224833700000</v>
      </c>
      <c r="K126" s="12">
        <f>+K123+K93+K34+K112</f>
        <v>16400000000</v>
      </c>
      <c r="L126" s="12">
        <f>+L123+L93+L34+L112</f>
        <v>124214715540.36</v>
      </c>
      <c r="M126" s="12">
        <f>+M123+M93+M34+M112</f>
        <v>84218984459.639999</v>
      </c>
      <c r="N126" s="12">
        <f>+N123+N93+N34+N112</f>
        <v>123644758758.36</v>
      </c>
      <c r="O126" s="43">
        <f>IF(N126&gt;1,N126/(J126-K126),0)</f>
        <v>0.59320905764451715</v>
      </c>
      <c r="P126" s="12">
        <f>+P123+P93+P34+P112</f>
        <v>116205058818.78</v>
      </c>
      <c r="Q126" s="73">
        <f>+Q123+Q93+Q34+Q112</f>
        <v>116196736798.78</v>
      </c>
    </row>
    <row r="127" spans="1:18" ht="16.5" customHeight="1" x14ac:dyDescent="0.25">
      <c r="A127" s="17" t="s">
        <v>4</v>
      </c>
      <c r="B127" s="9"/>
      <c r="C127" s="9"/>
      <c r="D127" s="9"/>
      <c r="E127" s="9"/>
      <c r="F127" s="9"/>
      <c r="G127" s="10" t="s">
        <v>5</v>
      </c>
      <c r="H127" s="9" t="s">
        <v>6</v>
      </c>
      <c r="I127" s="11">
        <v>11</v>
      </c>
      <c r="J127" s="12">
        <f>J124</f>
        <v>415400000</v>
      </c>
      <c r="K127" s="12">
        <f t="shared" ref="K127:N127" si="45">K124</f>
        <v>0</v>
      </c>
      <c r="L127" s="12">
        <f t="shared" si="45"/>
        <v>0</v>
      </c>
      <c r="M127" s="12">
        <f t="shared" si="45"/>
        <v>415400000</v>
      </c>
      <c r="N127" s="12">
        <f t="shared" si="45"/>
        <v>0</v>
      </c>
      <c r="O127" s="43">
        <f>IF(N127&gt;1,N127/(J127-K127),0)</f>
        <v>0</v>
      </c>
      <c r="P127" s="12">
        <f t="shared" ref="P127:Q127" si="46">P124</f>
        <v>0</v>
      </c>
      <c r="Q127" s="73">
        <f t="shared" si="46"/>
        <v>0</v>
      </c>
    </row>
    <row r="128" spans="1:18" s="18" customFormat="1" ht="15" customHeight="1" x14ac:dyDescent="0.2">
      <c r="A128" s="17" t="s">
        <v>4</v>
      </c>
      <c r="B128" s="9"/>
      <c r="C128" s="9"/>
      <c r="D128" s="9"/>
      <c r="E128" s="9"/>
      <c r="F128" s="9"/>
      <c r="G128" s="10" t="s">
        <v>5</v>
      </c>
      <c r="H128" s="9" t="s">
        <v>9</v>
      </c>
      <c r="I128" s="11">
        <v>20</v>
      </c>
      <c r="J128" s="12">
        <f t="shared" ref="J128:N129" si="47">J94</f>
        <v>672500000</v>
      </c>
      <c r="K128" s="12">
        <f t="shared" si="47"/>
        <v>0</v>
      </c>
      <c r="L128" s="12">
        <f t="shared" si="47"/>
        <v>139610932</v>
      </c>
      <c r="M128" s="12">
        <f t="shared" si="47"/>
        <v>532889068</v>
      </c>
      <c r="N128" s="12">
        <f t="shared" si="47"/>
        <v>139610932</v>
      </c>
      <c r="O128" s="43">
        <f>IF(N128&gt;1,N128/(J128-K128),0)</f>
        <v>0.20759989888475835</v>
      </c>
      <c r="P128" s="12">
        <f>P94</f>
        <v>414494</v>
      </c>
      <c r="Q128" s="73">
        <f>Q94</f>
        <v>414494</v>
      </c>
      <c r="R128" s="65"/>
    </row>
    <row r="129" spans="1:18" s="18" customFormat="1" ht="15" customHeight="1" x14ac:dyDescent="0.2">
      <c r="A129" s="17" t="s">
        <v>4</v>
      </c>
      <c r="B129" s="9"/>
      <c r="C129" s="9"/>
      <c r="D129" s="9"/>
      <c r="E129" s="9"/>
      <c r="F129" s="9"/>
      <c r="G129" s="10" t="s">
        <v>5</v>
      </c>
      <c r="H129" s="9" t="s">
        <v>9</v>
      </c>
      <c r="I129" s="11">
        <v>21</v>
      </c>
      <c r="J129" s="12">
        <f t="shared" si="47"/>
        <v>132100000</v>
      </c>
      <c r="K129" s="12">
        <f t="shared" si="47"/>
        <v>0</v>
      </c>
      <c r="L129" s="12">
        <f t="shared" si="47"/>
        <v>132100000</v>
      </c>
      <c r="M129" s="12">
        <f t="shared" si="47"/>
        <v>0</v>
      </c>
      <c r="N129" s="12">
        <f t="shared" si="47"/>
        <v>132100000</v>
      </c>
      <c r="O129" s="43">
        <f>IF(N129&gt;1,N129/(J129-K129),0)</f>
        <v>1</v>
      </c>
      <c r="P129" s="12">
        <f>P95</f>
        <v>132100000</v>
      </c>
      <c r="Q129" s="73">
        <f>Q95</f>
        <v>132100000</v>
      </c>
      <c r="R129" s="65"/>
    </row>
    <row r="130" spans="1:18" ht="15.75" customHeight="1" thickBot="1" x14ac:dyDescent="0.3">
      <c r="A130" s="109" t="s">
        <v>30</v>
      </c>
      <c r="B130" s="110"/>
      <c r="C130" s="110"/>
      <c r="D130" s="110"/>
      <c r="E130" s="110"/>
      <c r="F130" s="110"/>
      <c r="G130" s="110"/>
      <c r="H130" s="110"/>
      <c r="I130" s="111"/>
      <c r="J130" s="60">
        <f>SUM(J126:J129)</f>
        <v>226053700000</v>
      </c>
      <c r="K130" s="60">
        <f t="shared" ref="K130:M130" si="48">SUM(K126:K129)</f>
        <v>16400000000</v>
      </c>
      <c r="L130" s="60">
        <f t="shared" si="48"/>
        <v>124486426472.36</v>
      </c>
      <c r="M130" s="60">
        <f t="shared" si="48"/>
        <v>85167273527.639999</v>
      </c>
      <c r="N130" s="60">
        <f>SUM(N126:N129)</f>
        <v>123916469690.36</v>
      </c>
      <c r="O130" s="62">
        <f>IF(N130&gt;1,N130/(J130-K130),0)</f>
        <v>0.59105310180721826</v>
      </c>
      <c r="P130" s="60">
        <f t="shared" ref="P130:Q130" si="49">SUM(P126:P129)</f>
        <v>116337573312.78</v>
      </c>
      <c r="Q130" s="74">
        <f t="shared" si="49"/>
        <v>116329251292.78</v>
      </c>
    </row>
    <row r="131" spans="1:18" s="19" customFormat="1" ht="24.75" customHeight="1" thickBot="1" x14ac:dyDescent="0.3">
      <c r="A131" s="97" t="s">
        <v>33</v>
      </c>
      <c r="B131" s="98"/>
      <c r="C131" s="98"/>
      <c r="D131" s="98"/>
      <c r="E131" s="98"/>
      <c r="F131" s="98"/>
      <c r="G131" s="98"/>
      <c r="H131" s="98"/>
      <c r="I131" s="98"/>
      <c r="J131" s="98"/>
      <c r="K131" s="98"/>
      <c r="L131" s="98"/>
      <c r="M131" s="98"/>
      <c r="N131" s="98"/>
      <c r="O131" s="98"/>
      <c r="P131" s="98"/>
      <c r="Q131" s="99"/>
    </row>
    <row r="132" spans="1:18" s="19" customFormat="1" ht="24.75" customHeight="1" x14ac:dyDescent="0.25">
      <c r="A132" s="24" t="s">
        <v>19</v>
      </c>
      <c r="B132" s="25">
        <v>2901</v>
      </c>
      <c r="C132" s="25"/>
      <c r="D132" s="25"/>
      <c r="E132" s="25"/>
      <c r="F132" s="25"/>
      <c r="G132" s="26" t="s">
        <v>133</v>
      </c>
      <c r="H132" s="50" t="s">
        <v>6</v>
      </c>
      <c r="I132" s="27">
        <v>11</v>
      </c>
      <c r="J132" s="39">
        <f>J135+J136+J137+J138+J141+J142+J145</f>
        <v>16391000000</v>
      </c>
      <c r="K132" s="28">
        <f>K135+K136+K137+K138+K141+K142+K145</f>
        <v>0</v>
      </c>
      <c r="L132" s="28">
        <f>L135+L136+L137+L138+L141+L142+L145</f>
        <v>11626094829.059999</v>
      </c>
      <c r="M132" s="28">
        <f>M135+M136+M137+M138+M141+M142+M145</f>
        <v>4764905170.9400005</v>
      </c>
      <c r="N132" s="28">
        <f>N135+N136+N137+N138+N141+N142+N145</f>
        <v>9573818633.0599995</v>
      </c>
      <c r="O132" s="41">
        <f>IF(N132&gt;1,N132/(J132-K132),0)</f>
        <v>0.58408996602159724</v>
      </c>
      <c r="P132" s="28">
        <f>P135+P136+P137+P138+P141+P142+P145</f>
        <v>1607556509.8</v>
      </c>
      <c r="Q132" s="36">
        <f>Q135+Q136+Q137+Q138+Q141+Q142+Q145</f>
        <v>1594184173.8</v>
      </c>
    </row>
    <row r="133" spans="1:18" s="19" customFormat="1" ht="24.75" customHeight="1" x14ac:dyDescent="0.25">
      <c r="A133" s="24" t="s">
        <v>19</v>
      </c>
      <c r="B133" s="25">
        <v>2901</v>
      </c>
      <c r="C133" s="25"/>
      <c r="D133" s="25"/>
      <c r="E133" s="25"/>
      <c r="F133" s="25"/>
      <c r="G133" s="26" t="s">
        <v>35</v>
      </c>
      <c r="H133" s="25" t="s">
        <v>9</v>
      </c>
      <c r="I133" s="27">
        <v>20</v>
      </c>
      <c r="J133" s="28">
        <f>J139+J143</f>
        <v>12261000000</v>
      </c>
      <c r="K133" s="28">
        <f>K139+K143</f>
        <v>0</v>
      </c>
      <c r="L133" s="28">
        <f>L139+L143</f>
        <v>2794704479</v>
      </c>
      <c r="M133" s="28">
        <f>M139+M143</f>
        <v>9466295521</v>
      </c>
      <c r="N133" s="28">
        <f>N139+N143</f>
        <v>239785422</v>
      </c>
      <c r="O133" s="41">
        <f>IF(N133&gt;1,N133/(J133-K133),0)</f>
        <v>1.9556758991925619E-2</v>
      </c>
      <c r="P133" s="39">
        <f>P139+P143</f>
        <v>8654750</v>
      </c>
      <c r="Q133" s="36">
        <f>Q139+Q143</f>
        <v>8654750</v>
      </c>
    </row>
    <row r="134" spans="1:18" ht="33" customHeight="1" x14ac:dyDescent="0.25">
      <c r="A134" s="24" t="s">
        <v>19</v>
      </c>
      <c r="B134" s="25">
        <v>2901</v>
      </c>
      <c r="C134" s="25"/>
      <c r="D134" s="25"/>
      <c r="E134" s="25"/>
      <c r="F134" s="25"/>
      <c r="G134" s="26" t="s">
        <v>35</v>
      </c>
      <c r="H134" s="25" t="s">
        <v>9</v>
      </c>
      <c r="I134" s="27">
        <v>21</v>
      </c>
      <c r="J134" s="28">
        <f>J140+J144</f>
        <v>1852300000</v>
      </c>
      <c r="K134" s="28">
        <f>K144</f>
        <v>0</v>
      </c>
      <c r="L134" s="28">
        <f>L140+L144</f>
        <v>1807825058</v>
      </c>
      <c r="M134" s="28">
        <f>M140+M144</f>
        <v>44474942</v>
      </c>
      <c r="N134" s="28">
        <f>N140+N144</f>
        <v>1149728861</v>
      </c>
      <c r="O134" s="41">
        <f>IF(N134&gt;1,N134/(J134-K134),0)</f>
        <v>0.62070337472331694</v>
      </c>
      <c r="P134" s="28">
        <f>P140+P144</f>
        <v>92371978</v>
      </c>
      <c r="Q134" s="36">
        <f>Q140+Q144</f>
        <v>92371978</v>
      </c>
    </row>
    <row r="135" spans="1:18" ht="32.25" customHeight="1" x14ac:dyDescent="0.25">
      <c r="A135" s="67" t="s">
        <v>19</v>
      </c>
      <c r="B135" s="77" t="s">
        <v>102</v>
      </c>
      <c r="C135" s="77" t="s">
        <v>103</v>
      </c>
      <c r="D135" s="77" t="s">
        <v>104</v>
      </c>
      <c r="E135" s="77" t="s">
        <v>0</v>
      </c>
      <c r="F135" s="77" t="s">
        <v>0</v>
      </c>
      <c r="G135" s="78" t="s">
        <v>117</v>
      </c>
      <c r="H135" s="77" t="s">
        <v>6</v>
      </c>
      <c r="I135" s="79">
        <v>11</v>
      </c>
      <c r="J135" s="63">
        <v>4700000000</v>
      </c>
      <c r="K135" s="63">
        <v>0</v>
      </c>
      <c r="L135" s="63">
        <v>2622015910.7399998</v>
      </c>
      <c r="M135" s="80">
        <f t="shared" ref="M135:M145" si="50">+J135-L135-K135</f>
        <v>2077984089.2600002</v>
      </c>
      <c r="N135" s="80">
        <v>1915838498.74</v>
      </c>
      <c r="O135" s="40">
        <f>IF(N135&gt;1,N135/(J135-K135),0)</f>
        <v>0.40762521249787237</v>
      </c>
      <c r="P135" s="80">
        <v>81629683.799999997</v>
      </c>
      <c r="Q135" s="81">
        <v>79166383.799999997</v>
      </c>
    </row>
    <row r="136" spans="1:18" ht="46.5" customHeight="1" x14ac:dyDescent="0.25">
      <c r="A136" s="67" t="s">
        <v>19</v>
      </c>
      <c r="B136" s="77" t="s">
        <v>102</v>
      </c>
      <c r="C136" s="77" t="s">
        <v>103</v>
      </c>
      <c r="D136" s="77" t="s">
        <v>7</v>
      </c>
      <c r="E136" s="77" t="s">
        <v>0</v>
      </c>
      <c r="F136" s="77" t="s">
        <v>0</v>
      </c>
      <c r="G136" s="78" t="s">
        <v>118</v>
      </c>
      <c r="H136" s="77" t="s">
        <v>6</v>
      </c>
      <c r="I136" s="79">
        <v>11</v>
      </c>
      <c r="J136" s="80">
        <v>160000000</v>
      </c>
      <c r="K136" s="63">
        <v>0</v>
      </c>
      <c r="L136" s="63">
        <v>78039019</v>
      </c>
      <c r="M136" s="80">
        <f t="shared" si="50"/>
        <v>81960981</v>
      </c>
      <c r="N136" s="80">
        <v>78039019</v>
      </c>
      <c r="O136" s="40">
        <f t="shared" ref="O136:O145" si="51">IF(N136&gt;1,N136/(J136-K136),0)</f>
        <v>0.48774386874999998</v>
      </c>
      <c r="P136" s="80">
        <v>9243092</v>
      </c>
      <c r="Q136" s="81">
        <v>9243092</v>
      </c>
    </row>
    <row r="137" spans="1:18" ht="47.25" customHeight="1" x14ac:dyDescent="0.25">
      <c r="A137" s="67" t="s">
        <v>19</v>
      </c>
      <c r="B137" s="77" t="s">
        <v>102</v>
      </c>
      <c r="C137" s="77" t="s">
        <v>103</v>
      </c>
      <c r="D137" s="77" t="s">
        <v>8</v>
      </c>
      <c r="E137" s="77" t="s">
        <v>0</v>
      </c>
      <c r="F137" s="77" t="s">
        <v>0</v>
      </c>
      <c r="G137" s="78" t="s">
        <v>119</v>
      </c>
      <c r="H137" s="77" t="s">
        <v>6</v>
      </c>
      <c r="I137" s="79">
        <v>11</v>
      </c>
      <c r="J137" s="63">
        <v>3901000000</v>
      </c>
      <c r="K137" s="63">
        <v>0</v>
      </c>
      <c r="L137" s="63">
        <v>2020245812</v>
      </c>
      <c r="M137" s="80">
        <f t="shared" si="50"/>
        <v>1880754188</v>
      </c>
      <c r="N137" s="80">
        <v>1789789258</v>
      </c>
      <c r="O137" s="40">
        <f t="shared" si="51"/>
        <v>0.45880268085106385</v>
      </c>
      <c r="P137" s="80">
        <v>825532760</v>
      </c>
      <c r="Q137" s="81">
        <v>814623724</v>
      </c>
    </row>
    <row r="138" spans="1:18" ht="30.75" customHeight="1" x14ac:dyDescent="0.25">
      <c r="A138" s="67" t="s">
        <v>19</v>
      </c>
      <c r="B138" s="77" t="s">
        <v>102</v>
      </c>
      <c r="C138" s="77" t="s">
        <v>103</v>
      </c>
      <c r="D138" s="77" t="s">
        <v>105</v>
      </c>
      <c r="E138" s="77" t="s">
        <v>0</v>
      </c>
      <c r="F138" s="77" t="s">
        <v>0</v>
      </c>
      <c r="G138" s="78" t="s">
        <v>120</v>
      </c>
      <c r="H138" s="77" t="s">
        <v>6</v>
      </c>
      <c r="I138" s="79">
        <v>11</v>
      </c>
      <c r="J138" s="80">
        <v>3710000000</v>
      </c>
      <c r="K138" s="63">
        <v>0</v>
      </c>
      <c r="L138" s="63">
        <v>3694347786</v>
      </c>
      <c r="M138" s="80">
        <f t="shared" si="50"/>
        <v>15652214</v>
      </c>
      <c r="N138" s="80">
        <v>3397869783</v>
      </c>
      <c r="O138" s="40">
        <f t="shared" si="51"/>
        <v>0.91586786603773584</v>
      </c>
      <c r="P138" s="80">
        <v>263009727</v>
      </c>
      <c r="Q138" s="81">
        <v>263009727</v>
      </c>
    </row>
    <row r="139" spans="1:18" ht="41.25" customHeight="1" x14ac:dyDescent="0.25">
      <c r="A139" s="67" t="s">
        <v>19</v>
      </c>
      <c r="B139" s="77" t="s">
        <v>102</v>
      </c>
      <c r="C139" s="77" t="s">
        <v>103</v>
      </c>
      <c r="D139" s="77" t="s">
        <v>105</v>
      </c>
      <c r="E139" s="77" t="s">
        <v>0</v>
      </c>
      <c r="F139" s="77" t="s">
        <v>0</v>
      </c>
      <c r="G139" s="78" t="s">
        <v>120</v>
      </c>
      <c r="H139" s="77" t="s">
        <v>9</v>
      </c>
      <c r="I139" s="79">
        <v>20</v>
      </c>
      <c r="J139" s="80">
        <v>4100000000</v>
      </c>
      <c r="K139" s="63">
        <v>0</v>
      </c>
      <c r="L139" s="63">
        <v>112320000</v>
      </c>
      <c r="M139" s="80">
        <f t="shared" si="50"/>
        <v>3987680000</v>
      </c>
      <c r="N139" s="80">
        <v>0</v>
      </c>
      <c r="O139" s="40">
        <f t="shared" si="51"/>
        <v>0</v>
      </c>
      <c r="P139" s="80">
        <v>0</v>
      </c>
      <c r="Q139" s="81">
        <v>0</v>
      </c>
    </row>
    <row r="140" spans="1:18" ht="41.25" customHeight="1" x14ac:dyDescent="0.25">
      <c r="A140" s="67" t="s">
        <v>19</v>
      </c>
      <c r="B140" s="77" t="s">
        <v>102</v>
      </c>
      <c r="C140" s="77" t="s">
        <v>103</v>
      </c>
      <c r="D140" s="77" t="s">
        <v>105</v>
      </c>
      <c r="E140" s="77" t="s">
        <v>0</v>
      </c>
      <c r="F140" s="77" t="s">
        <v>0</v>
      </c>
      <c r="G140" s="78" t="s">
        <v>120</v>
      </c>
      <c r="H140" s="77" t="s">
        <v>9</v>
      </c>
      <c r="I140" s="79">
        <v>21</v>
      </c>
      <c r="J140" s="80">
        <v>1900000</v>
      </c>
      <c r="K140" s="63">
        <v>0</v>
      </c>
      <c r="L140" s="63">
        <v>1551890</v>
      </c>
      <c r="M140" s="80">
        <f t="shared" ref="M140" si="52">+J140-L140-K140</f>
        <v>348110</v>
      </c>
      <c r="N140" s="80">
        <v>1551890</v>
      </c>
      <c r="O140" s="40">
        <f t="shared" si="51"/>
        <v>0.81678421052631578</v>
      </c>
      <c r="P140" s="80">
        <v>1551890</v>
      </c>
      <c r="Q140" s="81">
        <v>1551890</v>
      </c>
    </row>
    <row r="141" spans="1:18" ht="40.5" customHeight="1" x14ac:dyDescent="0.25">
      <c r="A141" s="67" t="s">
        <v>19</v>
      </c>
      <c r="B141" s="77" t="s">
        <v>102</v>
      </c>
      <c r="C141" s="77" t="s">
        <v>103</v>
      </c>
      <c r="D141" s="77" t="s">
        <v>106</v>
      </c>
      <c r="E141" s="77" t="s">
        <v>0</v>
      </c>
      <c r="F141" s="77" t="s">
        <v>0</v>
      </c>
      <c r="G141" s="78" t="s">
        <v>121</v>
      </c>
      <c r="H141" s="77" t="s">
        <v>6</v>
      </c>
      <c r="I141" s="79">
        <v>11</v>
      </c>
      <c r="J141" s="63">
        <v>3210000000</v>
      </c>
      <c r="K141" s="63">
        <v>0</v>
      </c>
      <c r="L141" s="63">
        <v>3141313144.3200002</v>
      </c>
      <c r="M141" s="80">
        <f t="shared" si="50"/>
        <v>68686855.679999828</v>
      </c>
      <c r="N141" s="80">
        <v>2323347105.3200002</v>
      </c>
      <c r="O141" s="40">
        <f t="shared" si="51"/>
        <v>0.72378414495950161</v>
      </c>
      <c r="P141" s="80">
        <v>366873449</v>
      </c>
      <c r="Q141" s="81">
        <v>366873449</v>
      </c>
    </row>
    <row r="142" spans="1:18" ht="43.5" customHeight="1" x14ac:dyDescent="0.25">
      <c r="A142" s="67" t="s">
        <v>19</v>
      </c>
      <c r="B142" s="77" t="s">
        <v>102</v>
      </c>
      <c r="C142" s="77" t="s">
        <v>103</v>
      </c>
      <c r="D142" s="77" t="s">
        <v>107</v>
      </c>
      <c r="E142" s="77" t="s">
        <v>0</v>
      </c>
      <c r="F142" s="77"/>
      <c r="G142" s="78" t="s">
        <v>122</v>
      </c>
      <c r="H142" s="77" t="s">
        <v>6</v>
      </c>
      <c r="I142" s="79">
        <v>11</v>
      </c>
      <c r="J142" s="80">
        <v>60000000</v>
      </c>
      <c r="K142" s="63">
        <v>0</v>
      </c>
      <c r="L142" s="63">
        <v>53137730</v>
      </c>
      <c r="M142" s="80">
        <f t="shared" si="50"/>
        <v>6862270</v>
      </c>
      <c r="N142" s="80">
        <v>51939542</v>
      </c>
      <c r="O142" s="40">
        <f t="shared" si="51"/>
        <v>0.86565903333333338</v>
      </c>
      <c r="P142" s="80">
        <v>51597441</v>
      </c>
      <c r="Q142" s="81">
        <v>51597441</v>
      </c>
    </row>
    <row r="143" spans="1:18" ht="42.75" customHeight="1" x14ac:dyDescent="0.25">
      <c r="A143" s="67" t="s">
        <v>19</v>
      </c>
      <c r="B143" s="77" t="s">
        <v>102</v>
      </c>
      <c r="C143" s="77" t="s">
        <v>103</v>
      </c>
      <c r="D143" s="77" t="s">
        <v>107</v>
      </c>
      <c r="E143" s="77" t="s">
        <v>0</v>
      </c>
      <c r="F143" s="77" t="s">
        <v>0</v>
      </c>
      <c r="G143" s="78" t="s">
        <v>122</v>
      </c>
      <c r="H143" s="77" t="s">
        <v>9</v>
      </c>
      <c r="I143" s="79">
        <v>20</v>
      </c>
      <c r="J143" s="63">
        <v>8161000000</v>
      </c>
      <c r="K143" s="63">
        <v>0</v>
      </c>
      <c r="L143" s="63">
        <v>2682384479</v>
      </c>
      <c r="M143" s="80">
        <f t="shared" si="50"/>
        <v>5478615521</v>
      </c>
      <c r="N143" s="80">
        <v>239785422</v>
      </c>
      <c r="O143" s="40">
        <f t="shared" si="51"/>
        <v>2.9381867663276558E-2</v>
      </c>
      <c r="P143" s="80">
        <v>8654750</v>
      </c>
      <c r="Q143" s="81">
        <v>8654750</v>
      </c>
    </row>
    <row r="144" spans="1:18" ht="41.25" customHeight="1" x14ac:dyDescent="0.25">
      <c r="A144" s="67" t="s">
        <v>19</v>
      </c>
      <c r="B144" s="77" t="s">
        <v>102</v>
      </c>
      <c r="C144" s="77" t="s">
        <v>103</v>
      </c>
      <c r="D144" s="77" t="s">
        <v>107</v>
      </c>
      <c r="E144" s="77" t="s">
        <v>0</v>
      </c>
      <c r="F144" s="77" t="s">
        <v>0</v>
      </c>
      <c r="G144" s="78" t="s">
        <v>122</v>
      </c>
      <c r="H144" s="77" t="s">
        <v>9</v>
      </c>
      <c r="I144" s="79">
        <v>21</v>
      </c>
      <c r="J144" s="63">
        <v>1850400000</v>
      </c>
      <c r="K144" s="63">
        <v>0</v>
      </c>
      <c r="L144" s="63">
        <v>1806273168</v>
      </c>
      <c r="M144" s="80">
        <f t="shared" si="50"/>
        <v>44126832</v>
      </c>
      <c r="N144" s="80">
        <v>1148176971</v>
      </c>
      <c r="O144" s="40">
        <f t="shared" si="51"/>
        <v>0.62050203793774317</v>
      </c>
      <c r="P144" s="80">
        <v>90820088</v>
      </c>
      <c r="Q144" s="81">
        <v>90820088</v>
      </c>
    </row>
    <row r="145" spans="1:17" s="66" customFormat="1" ht="42.75" customHeight="1" x14ac:dyDescent="0.25">
      <c r="A145" s="67" t="s">
        <v>19</v>
      </c>
      <c r="B145" s="77" t="s">
        <v>102</v>
      </c>
      <c r="C145" s="77" t="s">
        <v>103</v>
      </c>
      <c r="D145" s="77" t="s">
        <v>108</v>
      </c>
      <c r="E145" s="77" t="s">
        <v>0</v>
      </c>
      <c r="F145" s="77" t="s">
        <v>0</v>
      </c>
      <c r="G145" s="78" t="s">
        <v>123</v>
      </c>
      <c r="H145" s="77" t="s">
        <v>6</v>
      </c>
      <c r="I145" s="79">
        <v>11</v>
      </c>
      <c r="J145" s="80">
        <v>650000000</v>
      </c>
      <c r="K145" s="63">
        <v>0</v>
      </c>
      <c r="L145" s="63">
        <v>16995427</v>
      </c>
      <c r="M145" s="80">
        <f t="shared" si="50"/>
        <v>633004573</v>
      </c>
      <c r="N145" s="80">
        <v>16995427</v>
      </c>
      <c r="O145" s="40">
        <f t="shared" si="51"/>
        <v>2.6146810769230769E-2</v>
      </c>
      <c r="P145" s="80">
        <v>9670357</v>
      </c>
      <c r="Q145" s="81">
        <v>9670357</v>
      </c>
    </row>
    <row r="146" spans="1:17" ht="31.5" customHeight="1" x14ac:dyDescent="0.25">
      <c r="A146" s="71" t="s">
        <v>19</v>
      </c>
      <c r="B146" s="25">
        <v>2999</v>
      </c>
      <c r="C146" s="25"/>
      <c r="D146" s="25"/>
      <c r="E146" s="25"/>
      <c r="F146" s="25"/>
      <c r="G146" s="26" t="s">
        <v>134</v>
      </c>
      <c r="H146" s="25" t="s">
        <v>6</v>
      </c>
      <c r="I146" s="27">
        <v>11</v>
      </c>
      <c r="J146" s="28">
        <f>SUM(J147:J157)</f>
        <v>14164290240</v>
      </c>
      <c r="K146" s="39">
        <f>SUM(K148:K157)</f>
        <v>0</v>
      </c>
      <c r="L146" s="39">
        <f>SUM(L147:L157)</f>
        <v>10524813110.029999</v>
      </c>
      <c r="M146" s="28">
        <f>SUM(M147:M157)</f>
        <v>3639477129.9700003</v>
      </c>
      <c r="N146" s="28">
        <f>SUM(N148:N157)</f>
        <v>9332457321.4899998</v>
      </c>
      <c r="O146" s="41">
        <f t="shared" ref="O146" si="53">IF(N146&gt;1,N146/(J146-K146),0)</f>
        <v>0.65887221762338022</v>
      </c>
      <c r="P146" s="28">
        <f>SUM(P148:P157)</f>
        <v>3914228370.6200004</v>
      </c>
      <c r="Q146" s="36">
        <f>SUM(Q148:Q157)</f>
        <v>3870039271.6100001</v>
      </c>
    </row>
    <row r="147" spans="1:17" ht="31.5" customHeight="1" x14ac:dyDescent="0.25">
      <c r="A147" s="67" t="s">
        <v>19</v>
      </c>
      <c r="B147" s="20" t="s">
        <v>109</v>
      </c>
      <c r="C147" s="20" t="s">
        <v>103</v>
      </c>
      <c r="D147" s="20">
        <v>11</v>
      </c>
      <c r="E147" s="20"/>
      <c r="F147" s="20"/>
      <c r="G147" s="37" t="s">
        <v>147</v>
      </c>
      <c r="H147" s="20" t="s">
        <v>6</v>
      </c>
      <c r="I147" s="21">
        <v>11</v>
      </c>
      <c r="J147" s="22">
        <v>1230108111</v>
      </c>
      <c r="K147" s="44">
        <v>0</v>
      </c>
      <c r="L147" s="44">
        <v>45837228</v>
      </c>
      <c r="M147" s="22">
        <f t="shared" ref="M147" si="54">+J147-L147-K147</f>
        <v>1184270883</v>
      </c>
      <c r="N147" s="22">
        <v>0</v>
      </c>
      <c r="O147" s="40">
        <f>IF(N147&gt;1,N147/(J147-K147),0)</f>
        <v>0</v>
      </c>
      <c r="P147" s="22">
        <v>0</v>
      </c>
      <c r="Q147" s="23">
        <v>0</v>
      </c>
    </row>
    <row r="148" spans="1:17" ht="42.75" customHeight="1" x14ac:dyDescent="0.25">
      <c r="A148" s="67" t="s">
        <v>19</v>
      </c>
      <c r="B148" s="77" t="s">
        <v>109</v>
      </c>
      <c r="C148" s="77" t="s">
        <v>103</v>
      </c>
      <c r="D148" s="77" t="s">
        <v>106</v>
      </c>
      <c r="E148" s="77"/>
      <c r="F148" s="77"/>
      <c r="G148" s="78" t="s">
        <v>124</v>
      </c>
      <c r="H148" s="77" t="s">
        <v>6</v>
      </c>
      <c r="I148" s="79">
        <v>11</v>
      </c>
      <c r="J148" s="80">
        <v>200000000</v>
      </c>
      <c r="K148" s="63">
        <v>0</v>
      </c>
      <c r="L148" s="63">
        <v>200000000</v>
      </c>
      <c r="M148" s="80">
        <f t="shared" ref="M148:M157" si="55">+J148-L148-K148</f>
        <v>0</v>
      </c>
      <c r="N148" s="80">
        <v>0</v>
      </c>
      <c r="O148" s="40">
        <f t="shared" ref="O148:O157" si="56">IF(N148&gt;1,N148/(J148-K148),0)</f>
        <v>0</v>
      </c>
      <c r="P148" s="80">
        <v>0</v>
      </c>
      <c r="Q148" s="81">
        <v>0</v>
      </c>
    </row>
    <row r="149" spans="1:17" ht="33" customHeight="1" x14ac:dyDescent="0.25">
      <c r="A149" s="67" t="s">
        <v>19</v>
      </c>
      <c r="B149" s="77" t="s">
        <v>109</v>
      </c>
      <c r="C149" s="77" t="s">
        <v>103</v>
      </c>
      <c r="D149" s="77" t="s">
        <v>107</v>
      </c>
      <c r="E149" s="77" t="s">
        <v>0</v>
      </c>
      <c r="F149" s="77" t="s">
        <v>0</v>
      </c>
      <c r="G149" s="78" t="s">
        <v>125</v>
      </c>
      <c r="H149" s="77" t="s">
        <v>6</v>
      </c>
      <c r="I149" s="79">
        <v>11</v>
      </c>
      <c r="J149" s="80">
        <v>6550000000</v>
      </c>
      <c r="K149" s="63">
        <v>0</v>
      </c>
      <c r="L149" s="63">
        <v>6385553156.6899996</v>
      </c>
      <c r="M149" s="80">
        <f t="shared" si="55"/>
        <v>164446843.31000042</v>
      </c>
      <c r="N149" s="80">
        <v>6383801943.6899996</v>
      </c>
      <c r="O149" s="40">
        <f t="shared" si="56"/>
        <v>0.97462625094503808</v>
      </c>
      <c r="P149" s="80">
        <v>3564223742.6799998</v>
      </c>
      <c r="Q149" s="81">
        <v>3564223742.6799998</v>
      </c>
    </row>
    <row r="150" spans="1:17" ht="33" customHeight="1" x14ac:dyDescent="0.25">
      <c r="A150" s="67" t="s">
        <v>19</v>
      </c>
      <c r="B150" s="77" t="s">
        <v>109</v>
      </c>
      <c r="C150" s="77" t="s">
        <v>103</v>
      </c>
      <c r="D150" s="77" t="s">
        <v>108</v>
      </c>
      <c r="E150" s="77" t="s">
        <v>0</v>
      </c>
      <c r="F150" s="77" t="s">
        <v>0</v>
      </c>
      <c r="G150" s="78" t="s">
        <v>126</v>
      </c>
      <c r="H150" s="77" t="s">
        <v>6</v>
      </c>
      <c r="I150" s="79">
        <v>11</v>
      </c>
      <c r="J150" s="80">
        <v>3764182129</v>
      </c>
      <c r="K150" s="63">
        <v>0</v>
      </c>
      <c r="L150" s="63">
        <v>3089722443.0500002</v>
      </c>
      <c r="M150" s="80">
        <f t="shared" si="55"/>
        <v>674459685.94999981</v>
      </c>
      <c r="N150" s="80">
        <v>2466154562.0500002</v>
      </c>
      <c r="O150" s="40">
        <f t="shared" si="56"/>
        <v>0.65516345318422831</v>
      </c>
      <c r="P150" s="80">
        <v>116673430</v>
      </c>
      <c r="Q150" s="81">
        <v>116673430</v>
      </c>
    </row>
    <row r="151" spans="1:17" ht="45" customHeight="1" x14ac:dyDescent="0.25">
      <c r="A151" s="67" t="s">
        <v>19</v>
      </c>
      <c r="B151" s="77" t="s">
        <v>109</v>
      </c>
      <c r="C151" s="77" t="s">
        <v>103</v>
      </c>
      <c r="D151" s="77" t="s">
        <v>110</v>
      </c>
      <c r="E151" s="77"/>
      <c r="F151" s="77"/>
      <c r="G151" s="78" t="s">
        <v>127</v>
      </c>
      <c r="H151" s="77" t="s">
        <v>6</v>
      </c>
      <c r="I151" s="79">
        <v>11</v>
      </c>
      <c r="J151" s="80">
        <v>200000000</v>
      </c>
      <c r="K151" s="63">
        <v>0</v>
      </c>
      <c r="L151" s="63">
        <v>0</v>
      </c>
      <c r="M151" s="80">
        <f t="shared" si="55"/>
        <v>200000000</v>
      </c>
      <c r="N151" s="80">
        <v>0</v>
      </c>
      <c r="O151" s="40">
        <f t="shared" si="56"/>
        <v>0</v>
      </c>
      <c r="P151" s="80">
        <v>0</v>
      </c>
      <c r="Q151" s="81">
        <v>0</v>
      </c>
    </row>
    <row r="152" spans="1:17" ht="33" customHeight="1" x14ac:dyDescent="0.25">
      <c r="A152" s="67" t="s">
        <v>19</v>
      </c>
      <c r="B152" s="77" t="s">
        <v>109</v>
      </c>
      <c r="C152" s="77" t="s">
        <v>103</v>
      </c>
      <c r="D152" s="77" t="s">
        <v>111</v>
      </c>
      <c r="E152" s="77"/>
      <c r="F152" s="77"/>
      <c r="G152" s="78" t="s">
        <v>128</v>
      </c>
      <c r="H152" s="77" t="s">
        <v>6</v>
      </c>
      <c r="I152" s="79">
        <v>11</v>
      </c>
      <c r="J152" s="80">
        <v>90000000</v>
      </c>
      <c r="K152" s="63">
        <v>0</v>
      </c>
      <c r="L152" s="63">
        <v>85479800</v>
      </c>
      <c r="M152" s="80">
        <f t="shared" si="55"/>
        <v>4520200</v>
      </c>
      <c r="N152" s="80">
        <v>85479800</v>
      </c>
      <c r="O152" s="40">
        <f t="shared" si="56"/>
        <v>0.9497755555555556</v>
      </c>
      <c r="P152" s="80">
        <v>53726600</v>
      </c>
      <c r="Q152" s="81">
        <v>53726600</v>
      </c>
    </row>
    <row r="153" spans="1:17" ht="32.25" customHeight="1" x14ac:dyDescent="0.25">
      <c r="A153" s="67" t="s">
        <v>19</v>
      </c>
      <c r="B153" s="77" t="s">
        <v>109</v>
      </c>
      <c r="C153" s="77" t="s">
        <v>103</v>
      </c>
      <c r="D153" s="77" t="s">
        <v>112</v>
      </c>
      <c r="E153" s="77" t="s">
        <v>0</v>
      </c>
      <c r="F153" s="77" t="s">
        <v>0</v>
      </c>
      <c r="G153" s="78" t="s">
        <v>129</v>
      </c>
      <c r="H153" s="77" t="s">
        <v>6</v>
      </c>
      <c r="I153" s="79">
        <v>11</v>
      </c>
      <c r="J153" s="80">
        <v>0</v>
      </c>
      <c r="K153" s="63">
        <v>0</v>
      </c>
      <c r="L153" s="63">
        <v>0</v>
      </c>
      <c r="M153" s="80">
        <f t="shared" si="55"/>
        <v>0</v>
      </c>
      <c r="N153" s="80">
        <v>0</v>
      </c>
      <c r="O153" s="40">
        <f t="shared" si="56"/>
        <v>0</v>
      </c>
      <c r="P153" s="80">
        <v>0</v>
      </c>
      <c r="Q153" s="81">
        <v>0</v>
      </c>
    </row>
    <row r="154" spans="1:17" ht="44.25" customHeight="1" x14ac:dyDescent="0.25">
      <c r="A154" s="67" t="s">
        <v>19</v>
      </c>
      <c r="B154" s="77" t="s">
        <v>109</v>
      </c>
      <c r="C154" s="77" t="s">
        <v>103</v>
      </c>
      <c r="D154" s="77" t="s">
        <v>113</v>
      </c>
      <c r="E154" s="77" t="s">
        <v>0</v>
      </c>
      <c r="F154" s="77" t="s">
        <v>0</v>
      </c>
      <c r="G154" s="78" t="s">
        <v>130</v>
      </c>
      <c r="H154" s="77" t="s">
        <v>6</v>
      </c>
      <c r="I154" s="79">
        <v>11</v>
      </c>
      <c r="J154" s="80">
        <v>330000000</v>
      </c>
      <c r="K154" s="63">
        <v>0</v>
      </c>
      <c r="L154" s="63">
        <v>136500000</v>
      </c>
      <c r="M154" s="80">
        <f t="shared" si="55"/>
        <v>193500000</v>
      </c>
      <c r="N154" s="80">
        <v>106500000</v>
      </c>
      <c r="O154" s="40">
        <f t="shared" si="56"/>
        <v>0.32272727272727275</v>
      </c>
      <c r="P154" s="80">
        <v>59996029.07</v>
      </c>
      <c r="Q154" s="81">
        <v>59996029.07</v>
      </c>
    </row>
    <row r="155" spans="1:17" ht="32.25" customHeight="1" x14ac:dyDescent="0.25">
      <c r="A155" s="67"/>
      <c r="B155" s="20" t="s">
        <v>109</v>
      </c>
      <c r="C155" s="20" t="s">
        <v>103</v>
      </c>
      <c r="D155" s="20" t="s">
        <v>115</v>
      </c>
      <c r="E155" s="20"/>
      <c r="F155" s="20"/>
      <c r="G155" s="37" t="s">
        <v>131</v>
      </c>
      <c r="H155" s="20" t="s">
        <v>6</v>
      </c>
      <c r="I155" s="21">
        <v>11</v>
      </c>
      <c r="J155" s="22">
        <v>500000000</v>
      </c>
      <c r="K155" s="44">
        <v>0</v>
      </c>
      <c r="L155" s="44">
        <v>282600554.70999998</v>
      </c>
      <c r="M155" s="22">
        <f t="shared" si="55"/>
        <v>217399445.29000002</v>
      </c>
      <c r="N155" s="22">
        <v>85535200.75</v>
      </c>
      <c r="O155" s="40">
        <f t="shared" si="56"/>
        <v>0.1710704015</v>
      </c>
      <c r="P155" s="22">
        <v>50914011.859999999</v>
      </c>
      <c r="Q155" s="23">
        <v>50914011.859999999</v>
      </c>
    </row>
    <row r="156" spans="1:17" ht="32.25" customHeight="1" x14ac:dyDescent="0.25">
      <c r="A156" s="67" t="s">
        <v>19</v>
      </c>
      <c r="B156" s="20" t="s">
        <v>109</v>
      </c>
      <c r="C156" s="20" t="s">
        <v>103</v>
      </c>
      <c r="D156" s="20" t="s">
        <v>116</v>
      </c>
      <c r="E156" s="20"/>
      <c r="F156" s="20"/>
      <c r="G156" s="37" t="s">
        <v>132</v>
      </c>
      <c r="H156" s="20" t="s">
        <v>6</v>
      </c>
      <c r="I156" s="21">
        <v>11</v>
      </c>
      <c r="J156" s="22">
        <v>550000000</v>
      </c>
      <c r="K156" s="44">
        <v>0</v>
      </c>
      <c r="L156" s="44">
        <v>292819237.57999998</v>
      </c>
      <c r="M156" s="22">
        <f t="shared" ref="M156" si="57">+J156-L156-K156</f>
        <v>257180762.42000002</v>
      </c>
      <c r="N156" s="22">
        <v>198685125</v>
      </c>
      <c r="O156" s="40">
        <f t="shared" si="56"/>
        <v>0.36124568181818184</v>
      </c>
      <c r="P156" s="22">
        <v>64013587.009999998</v>
      </c>
      <c r="Q156" s="23">
        <v>19824488</v>
      </c>
    </row>
    <row r="157" spans="1:17" ht="25.5" customHeight="1" x14ac:dyDescent="0.25">
      <c r="A157" s="67" t="s">
        <v>19</v>
      </c>
      <c r="B157" s="77" t="s">
        <v>109</v>
      </c>
      <c r="C157" s="77" t="s">
        <v>103</v>
      </c>
      <c r="D157" s="77">
        <v>24</v>
      </c>
      <c r="E157" s="77"/>
      <c r="F157" s="77"/>
      <c r="G157" s="37" t="s">
        <v>146</v>
      </c>
      <c r="H157" s="77" t="s">
        <v>6</v>
      </c>
      <c r="I157" s="79">
        <v>11</v>
      </c>
      <c r="J157" s="80">
        <v>750000000</v>
      </c>
      <c r="K157" s="63">
        <v>0</v>
      </c>
      <c r="L157" s="63">
        <v>6300690</v>
      </c>
      <c r="M157" s="80">
        <f t="shared" si="55"/>
        <v>743699310</v>
      </c>
      <c r="N157" s="80">
        <v>6300690</v>
      </c>
      <c r="O157" s="40">
        <f t="shared" si="56"/>
        <v>8.4009199999999992E-3</v>
      </c>
      <c r="P157" s="80">
        <v>4680970</v>
      </c>
      <c r="Q157" s="81">
        <v>4680970</v>
      </c>
    </row>
    <row r="158" spans="1:17" ht="16.5" customHeight="1" x14ac:dyDescent="0.25">
      <c r="A158" s="14" t="s">
        <v>19</v>
      </c>
      <c r="B158" s="4"/>
      <c r="C158" s="4"/>
      <c r="D158" s="4"/>
      <c r="E158" s="4"/>
      <c r="F158" s="4"/>
      <c r="G158" s="3" t="s">
        <v>20</v>
      </c>
      <c r="H158" s="4" t="s">
        <v>6</v>
      </c>
      <c r="I158" s="5">
        <v>11</v>
      </c>
      <c r="J158" s="6">
        <f>J132+J146</f>
        <v>30555290240</v>
      </c>
      <c r="K158" s="6">
        <f>K132+K146</f>
        <v>0</v>
      </c>
      <c r="L158" s="6">
        <f>L132+L146</f>
        <v>22150907939.089996</v>
      </c>
      <c r="M158" s="6">
        <f>M132+M146</f>
        <v>8404382300.9100008</v>
      </c>
      <c r="N158" s="6">
        <f>N132+N146</f>
        <v>18906275954.549999</v>
      </c>
      <c r="O158" s="42">
        <f>IF(N158&gt;1,N158/(J158-K158),0)</f>
        <v>0.61875622211566328</v>
      </c>
      <c r="P158" s="6">
        <f>P132+P146</f>
        <v>5521784880.4200001</v>
      </c>
      <c r="Q158" s="15">
        <f>Q132+Q146</f>
        <v>5464223445.4099998</v>
      </c>
    </row>
    <row r="159" spans="1:17" ht="16.5" customHeight="1" x14ac:dyDescent="0.25">
      <c r="A159" s="14" t="s">
        <v>19</v>
      </c>
      <c r="B159" s="4"/>
      <c r="C159" s="4"/>
      <c r="D159" s="4"/>
      <c r="E159" s="4"/>
      <c r="F159" s="4"/>
      <c r="G159" s="3" t="s">
        <v>20</v>
      </c>
      <c r="H159" s="4" t="s">
        <v>9</v>
      </c>
      <c r="I159" s="5">
        <v>20</v>
      </c>
      <c r="J159" s="6">
        <f>J133</f>
        <v>12261000000</v>
      </c>
      <c r="K159" s="6">
        <f t="shared" ref="K159:Q159" si="58">K133</f>
        <v>0</v>
      </c>
      <c r="L159" s="6">
        <f t="shared" si="58"/>
        <v>2794704479</v>
      </c>
      <c r="M159" s="6">
        <f>M133</f>
        <v>9466295521</v>
      </c>
      <c r="N159" s="6">
        <f>N133</f>
        <v>239785422</v>
      </c>
      <c r="O159" s="42">
        <f>IF(N159&gt;1,N159/(J159-K159),0)</f>
        <v>1.9556758991925619E-2</v>
      </c>
      <c r="P159" s="6">
        <f t="shared" si="58"/>
        <v>8654750</v>
      </c>
      <c r="Q159" s="15">
        <f t="shared" si="58"/>
        <v>8654750</v>
      </c>
    </row>
    <row r="160" spans="1:17" ht="15" customHeight="1" x14ac:dyDescent="0.25">
      <c r="A160" s="14" t="s">
        <v>19</v>
      </c>
      <c r="B160" s="4"/>
      <c r="C160" s="4"/>
      <c r="D160" s="4"/>
      <c r="E160" s="4"/>
      <c r="F160" s="4"/>
      <c r="G160" s="3" t="s">
        <v>20</v>
      </c>
      <c r="H160" s="4" t="s">
        <v>9</v>
      </c>
      <c r="I160" s="5">
        <v>21</v>
      </c>
      <c r="J160" s="6">
        <f>J134</f>
        <v>1852300000</v>
      </c>
      <c r="K160" s="6">
        <f t="shared" ref="K160:Q160" si="59">K134</f>
        <v>0</v>
      </c>
      <c r="L160" s="6">
        <f t="shared" si="59"/>
        <v>1807825058</v>
      </c>
      <c r="M160" s="6">
        <f>M134</f>
        <v>44474942</v>
      </c>
      <c r="N160" s="6">
        <f t="shared" si="59"/>
        <v>1149728861</v>
      </c>
      <c r="O160" s="42">
        <f>IF(N160&gt;1,N160/(J160-K160),0)</f>
        <v>0.62070337472331694</v>
      </c>
      <c r="P160" s="6">
        <f t="shared" si="59"/>
        <v>92371978</v>
      </c>
      <c r="Q160" s="15">
        <f t="shared" si="59"/>
        <v>92371978</v>
      </c>
    </row>
    <row r="161" spans="1:17" s="18" customFormat="1" ht="13.5" customHeight="1" x14ac:dyDescent="0.2">
      <c r="A161" s="103" t="s">
        <v>31</v>
      </c>
      <c r="B161" s="104"/>
      <c r="C161" s="104"/>
      <c r="D161" s="104"/>
      <c r="E161" s="104"/>
      <c r="F161" s="104"/>
      <c r="G161" s="104"/>
      <c r="H161" s="104"/>
      <c r="I161" s="105"/>
      <c r="J161" s="7">
        <f>SUM(J158:J160)</f>
        <v>44668590240</v>
      </c>
      <c r="K161" s="7">
        <f>SUM(K158:K160)</f>
        <v>0</v>
      </c>
      <c r="L161" s="7">
        <f>SUM(L158:L160)</f>
        <v>26753437476.089996</v>
      </c>
      <c r="M161" s="58">
        <f>SUM(M158:M160)</f>
        <v>17915152763.91</v>
      </c>
      <c r="N161" s="58">
        <f>SUM(N158:N160)</f>
        <v>20295790237.549999</v>
      </c>
      <c r="O161" s="42">
        <f>IF(N161&gt;1,N161/(J161-K161),0)</f>
        <v>0.45436379631644269</v>
      </c>
      <c r="P161" s="7">
        <f>SUM(P158:P160)</f>
        <v>5622811608.4200001</v>
      </c>
      <c r="Q161" s="16">
        <f>SUM(Q158:Q160)</f>
        <v>5565250173.4099998</v>
      </c>
    </row>
    <row r="162" spans="1:17" s="29" customFormat="1" ht="11.25" customHeight="1" thickBot="1" x14ac:dyDescent="0.3">
      <c r="A162" s="106" t="s">
        <v>32</v>
      </c>
      <c r="B162" s="107"/>
      <c r="C162" s="107"/>
      <c r="D162" s="107"/>
      <c r="E162" s="107"/>
      <c r="F162" s="107"/>
      <c r="G162" s="107"/>
      <c r="H162" s="107"/>
      <c r="I162" s="108"/>
      <c r="J162" s="94">
        <f>+J161+J130</f>
        <v>270722290240</v>
      </c>
      <c r="K162" s="59">
        <f>+K161+K130</f>
        <v>16400000000</v>
      </c>
      <c r="L162" s="59">
        <f>+L161+L130</f>
        <v>151239863948.45001</v>
      </c>
      <c r="M162" s="59">
        <f>+M161+M130</f>
        <v>103082426291.55</v>
      </c>
      <c r="N162" s="59">
        <f>+N161+N130</f>
        <v>144212259927.91</v>
      </c>
      <c r="O162" s="61">
        <f t="shared" ref="O162" si="60">IF(N162&gt;1,N162/(J162-K162),0)</f>
        <v>0.5670453022101174</v>
      </c>
      <c r="P162" s="59">
        <f>+P161+P130</f>
        <v>121960384921.2</v>
      </c>
      <c r="Q162" s="75">
        <f>Q130+Q161</f>
        <v>121894501466.19</v>
      </c>
    </row>
    <row r="163" spans="1:17" s="29" customFormat="1" ht="9" customHeight="1" x14ac:dyDescent="0.25">
      <c r="A163" s="29" t="s">
        <v>34</v>
      </c>
      <c r="E163" s="30"/>
      <c r="F163" s="31"/>
      <c r="G163" s="32"/>
      <c r="H163" s="33"/>
      <c r="I163" s="34"/>
      <c r="J163" s="93"/>
      <c r="K163" s="82"/>
      <c r="L163" s="64"/>
      <c r="M163" s="35"/>
      <c r="N163" s="47"/>
      <c r="O163" s="35"/>
    </row>
    <row r="164" spans="1:17" s="29" customFormat="1" ht="9" customHeight="1" x14ac:dyDescent="0.25">
      <c r="A164" s="29" t="s">
        <v>139</v>
      </c>
      <c r="E164" s="30"/>
      <c r="F164" s="31"/>
      <c r="G164" s="32"/>
      <c r="H164" s="33"/>
      <c r="I164" s="34"/>
      <c r="K164" s="89"/>
      <c r="L164" s="45"/>
      <c r="M164" s="35"/>
      <c r="N164" s="48"/>
      <c r="O164" s="35"/>
    </row>
    <row r="165" spans="1:17" s="29" customFormat="1" ht="9" customHeight="1" x14ac:dyDescent="0.25">
      <c r="A165" s="29" t="s">
        <v>144</v>
      </c>
      <c r="E165" s="30"/>
      <c r="F165" s="31"/>
      <c r="G165" s="32"/>
      <c r="H165" s="33"/>
      <c r="I165" s="34"/>
      <c r="L165" s="90"/>
      <c r="M165" s="35"/>
      <c r="N165" s="48"/>
      <c r="O165" s="35"/>
    </row>
    <row r="166" spans="1:17" x14ac:dyDescent="0.25">
      <c r="A166" s="29" t="s">
        <v>192</v>
      </c>
      <c r="B166" s="29"/>
      <c r="C166" s="29"/>
      <c r="D166" s="29"/>
      <c r="E166" s="30"/>
      <c r="F166" s="31"/>
      <c r="G166" s="32"/>
      <c r="H166" s="33"/>
      <c r="I166" s="34"/>
      <c r="J166" s="29"/>
      <c r="K166" s="29"/>
      <c r="L166" s="45"/>
      <c r="M166" s="35"/>
      <c r="N166" s="48"/>
      <c r="O166" s="35"/>
      <c r="P166" s="29"/>
      <c r="Q166" s="29"/>
    </row>
  </sheetData>
  <mergeCells count="13">
    <mergeCell ref="A2:Q2"/>
    <mergeCell ref="A1:F1"/>
    <mergeCell ref="A131:Q131"/>
    <mergeCell ref="A161:I161"/>
    <mergeCell ref="A162:I162"/>
    <mergeCell ref="A35:I35"/>
    <mergeCell ref="A36:Q36"/>
    <mergeCell ref="A96:I96"/>
    <mergeCell ref="A97:Q97"/>
    <mergeCell ref="A125:I125"/>
    <mergeCell ref="A130:I130"/>
    <mergeCell ref="A114:Q114"/>
    <mergeCell ref="A113:I113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AGOSTO- 31- 2021
&amp;RCódigo del Formato: DG-A-P-072-F-004
Versión: 06
Página &amp;P de &amp;N</oddHeader>
  </headerFooter>
  <ignoredErrors>
    <ignoredError sqref="B36:Q36 A111:H111 A37:I37 A97:Q97 A115:I115 L121 A23:A31 A33 K33 A45 K45 A47 K47 A54:A55 K54:K55 A103:I105 K104:K105 M104 O24 O28 O30 A117:B119 H33:I33 K23:K31 A121:A123 A100:C101 D123:F123 H123:I123 P111:Q111 P117 P121:Q121 Q122 A34:L34 A35:L35 N34:Q35 A99:I99 N100:N101 N103 N117 N121 A93:I93 A95:H95 A96:I96 J121 K122 K118:K119 M40 K111 E117:I117 G118:I119 G23:I31 E101:F101 H101:I101 P100:Q101 P103:Q103 M111 M122 H39 H45 H47:I47 H49:I50 H54:I55 B5:D18 B19:E33 B3:E4 E5:E17 I4 A42:H43 B71:B83 C72:C83 B90:F91 B84:C87 D72:F87 C71:F71 B94 B106:F110 I90:I91 I42:I46 E100:I100 B154:D157 B147:E153 D121:H122 B120:C124 B44:F47 B54:F69 I87:I88 B88:F88 H52:I52 K49:K52 A49:F52 I38:I40 B38:F40 A39:A40" numberStoredAsText="1"/>
    <ignoredError sqref="O18 M117 M121 O3:O4 K18 M18 M26 O101:O111 O162 O158:O161" formula="1"/>
    <ignoredError sqref="O26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31-2021</vt:lpstr>
      <vt:lpstr>'AGOSTO 31-2021'!Área_de_impresión</vt:lpstr>
      <vt:lpstr>'AGOSTO 31-2021'!Títulos_a_imprimir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Hewlett-Packard Company</cp:lastModifiedBy>
  <cp:lastPrinted>2021-09-06T20:09:10Z</cp:lastPrinted>
  <dcterms:created xsi:type="dcterms:W3CDTF">2016-02-01T15:56:25Z</dcterms:created>
  <dcterms:modified xsi:type="dcterms:W3CDTF">2021-09-06T20:09:28Z</dcterms:modified>
</cp:coreProperties>
</file>