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JUNIO 30-2020\"/>
    </mc:Choice>
  </mc:AlternateContent>
  <bookViews>
    <workbookView xWindow="0" yWindow="0" windowWidth="20490" windowHeight="7050"/>
  </bookViews>
  <sheets>
    <sheet name="JUNIO 30-2020" sheetId="11" r:id="rId1"/>
  </sheets>
  <definedNames>
    <definedName name="_xlnm._FilterDatabase" localSheetId="0" hidden="1">'JUNIO 30-2020'!$A$5:$S$180</definedName>
    <definedName name="_xlnm.Print_Area" localSheetId="0">'JUNIO 30-2020'!$A$1:$Q$182</definedName>
    <definedName name="_xlnm.Print_Titles" localSheetId="0">'JUNIO 30-2020'!$5:$5</definedName>
  </definedNames>
  <calcPr calcId="152511"/>
</workbook>
</file>

<file path=xl/calcChain.xml><?xml version="1.0" encoding="utf-8"?>
<calcChain xmlns="http://schemas.openxmlformats.org/spreadsheetml/2006/main">
  <c r="L51" i="11" l="1"/>
  <c r="N50" i="11"/>
  <c r="Q50" i="11"/>
  <c r="L50" i="11"/>
  <c r="L49" i="11"/>
  <c r="K50" i="11"/>
  <c r="Q49" i="11"/>
  <c r="P49" i="11"/>
  <c r="N49" i="11"/>
  <c r="P41" i="11"/>
  <c r="Q41" i="11"/>
  <c r="N41" i="11"/>
  <c r="L41" i="11"/>
  <c r="J41" i="11"/>
  <c r="O47" i="11"/>
  <c r="M47" i="11"/>
  <c r="L22" i="11"/>
  <c r="O55" i="11"/>
  <c r="K49" i="11"/>
  <c r="J49" i="11"/>
  <c r="O56" i="11"/>
  <c r="M56" i="11"/>
  <c r="M21" i="11"/>
  <c r="Q51" i="11"/>
  <c r="N157" i="11"/>
  <c r="L157" i="11"/>
  <c r="P50" i="11"/>
  <c r="N30" i="11"/>
  <c r="L30" i="11"/>
  <c r="J50" i="11"/>
  <c r="M65" i="11"/>
  <c r="O79" i="11"/>
  <c r="M79" i="11"/>
  <c r="O69" i="11"/>
  <c r="O70" i="11"/>
  <c r="O71" i="11"/>
  <c r="O72" i="11"/>
  <c r="O73" i="11"/>
  <c r="P22" i="11"/>
  <c r="O46" i="11" l="1"/>
  <c r="O44" i="11"/>
  <c r="O57" i="11"/>
  <c r="O53" i="11"/>
  <c r="O54" i="11"/>
  <c r="O102" i="11"/>
  <c r="O100" i="11"/>
  <c r="O99" i="11"/>
  <c r="O98" i="11"/>
  <c r="O97" i="11"/>
  <c r="O96" i="11"/>
  <c r="O95" i="11"/>
  <c r="O94" i="11"/>
  <c r="O93" i="11"/>
  <c r="O92" i="11"/>
  <c r="O91" i="11"/>
  <c r="O90" i="11"/>
  <c r="O89" i="11"/>
  <c r="O122" i="11"/>
  <c r="O130" i="11"/>
  <c r="O129" i="11"/>
  <c r="O156" i="11"/>
  <c r="O155" i="11"/>
  <c r="O153" i="11"/>
  <c r="O152" i="11"/>
  <c r="O151" i="11"/>
  <c r="O150" i="11"/>
  <c r="O149" i="11"/>
  <c r="O148" i="11"/>
  <c r="O147" i="11"/>
  <c r="O162" i="11"/>
  <c r="O163" i="11"/>
  <c r="O164" i="11"/>
  <c r="O165" i="11"/>
  <c r="O166" i="11"/>
  <c r="O167" i="11"/>
  <c r="O168" i="11"/>
  <c r="Q178" i="11" l="1"/>
  <c r="P178" i="11"/>
  <c r="N178" i="11"/>
  <c r="L178" i="11"/>
  <c r="K178" i="11"/>
  <c r="J178" i="11"/>
  <c r="O177" i="11"/>
  <c r="O178" i="11" s="1"/>
  <c r="M177" i="11"/>
  <c r="M178" i="11" s="1"/>
  <c r="J104" i="11" l="1"/>
  <c r="O50" i="11"/>
  <c r="M102" i="11"/>
  <c r="O75" i="11" l="1"/>
  <c r="M75" i="11"/>
  <c r="O48" i="11"/>
  <c r="M48" i="11"/>
  <c r="O9" i="11" l="1"/>
  <c r="O161" i="11" l="1"/>
  <c r="O160" i="11"/>
  <c r="O159" i="11"/>
  <c r="O158" i="11"/>
  <c r="O154" i="11"/>
  <c r="O146" i="11"/>
  <c r="O133" i="11"/>
  <c r="O116" i="11"/>
  <c r="O115" i="11"/>
  <c r="O111" i="11"/>
  <c r="O110" i="11"/>
  <c r="O101" i="11"/>
  <c r="O88" i="11"/>
  <c r="O87" i="11"/>
  <c r="O86" i="11"/>
  <c r="O85" i="11"/>
  <c r="O84" i="11"/>
  <c r="O83" i="11"/>
  <c r="O82" i="11"/>
  <c r="O81" i="11"/>
  <c r="O80" i="11"/>
  <c r="O78" i="11"/>
  <c r="O77" i="11"/>
  <c r="O76" i="11"/>
  <c r="O74" i="11"/>
  <c r="O68" i="11"/>
  <c r="O67" i="11"/>
  <c r="O66" i="11"/>
  <c r="O65" i="11"/>
  <c r="O64" i="11"/>
  <c r="O63" i="11"/>
  <c r="O62" i="11"/>
  <c r="O61" i="11"/>
  <c r="O60" i="11"/>
  <c r="O59" i="11"/>
  <c r="O58" i="11"/>
  <c r="O52" i="11"/>
  <c r="O45" i="11"/>
  <c r="O26" i="11"/>
  <c r="O25" i="11"/>
  <c r="O24" i="11"/>
  <c r="O23" i="11"/>
  <c r="O21" i="11"/>
  <c r="O20" i="11"/>
  <c r="O19" i="11"/>
  <c r="O18" i="11"/>
  <c r="O17" i="11"/>
  <c r="O16" i="11"/>
  <c r="O15" i="11"/>
  <c r="O14" i="11"/>
  <c r="O13" i="11"/>
  <c r="O12" i="11"/>
  <c r="O11" i="11"/>
  <c r="O10" i="11"/>
  <c r="M100" i="11"/>
  <c r="O49" i="11"/>
  <c r="M93" i="11"/>
  <c r="M53" i="11" l="1"/>
  <c r="M101" i="11"/>
  <c r="M99" i="11"/>
  <c r="M98" i="11"/>
  <c r="M97" i="11"/>
  <c r="M96" i="11"/>
  <c r="M95" i="11"/>
  <c r="M94" i="11"/>
  <c r="M92" i="11"/>
  <c r="M91" i="11"/>
  <c r="M90" i="11"/>
  <c r="M89" i="11"/>
  <c r="M88" i="11"/>
  <c r="M87" i="11"/>
  <c r="M86" i="11"/>
  <c r="M85" i="11"/>
  <c r="M84" i="11"/>
  <c r="M83" i="11"/>
  <c r="M82" i="11"/>
  <c r="M81" i="11"/>
  <c r="M80" i="11"/>
  <c r="M78" i="11"/>
  <c r="M77" i="11"/>
  <c r="M76" i="11"/>
  <c r="M74" i="11"/>
  <c r="M73" i="11"/>
  <c r="M72" i="11"/>
  <c r="M71" i="11"/>
  <c r="M70" i="11"/>
  <c r="M69" i="11"/>
  <c r="M68" i="11"/>
  <c r="M67" i="11"/>
  <c r="M66" i="11"/>
  <c r="M64" i="11"/>
  <c r="M63" i="11"/>
  <c r="M62" i="11"/>
  <c r="M61" i="11"/>
  <c r="M60" i="11"/>
  <c r="M59" i="11"/>
  <c r="M58" i="11"/>
  <c r="M57" i="11"/>
  <c r="M55" i="11"/>
  <c r="M54" i="11"/>
  <c r="M52" i="11"/>
  <c r="M50" i="11" l="1"/>
  <c r="M49" i="11"/>
  <c r="M129" i="11"/>
  <c r="J103" i="11"/>
  <c r="Q109" i="11"/>
  <c r="Q108" i="11" s="1"/>
  <c r="P109" i="11"/>
  <c r="P108" i="11" s="1"/>
  <c r="N109" i="11"/>
  <c r="L109" i="11"/>
  <c r="L108" i="11" s="1"/>
  <c r="K109" i="11"/>
  <c r="J109" i="11"/>
  <c r="J108" i="11" s="1"/>
  <c r="M110" i="11"/>
  <c r="Q119" i="11"/>
  <c r="P119" i="11"/>
  <c r="N119" i="11"/>
  <c r="O119" i="11" s="1"/>
  <c r="L119" i="11"/>
  <c r="K119" i="11"/>
  <c r="J119" i="11"/>
  <c r="Q121" i="11"/>
  <c r="P121" i="11"/>
  <c r="N121" i="11"/>
  <c r="O121" i="11" s="1"/>
  <c r="L121" i="11"/>
  <c r="J121" i="11"/>
  <c r="J128" i="11"/>
  <c r="J126" i="11" s="1"/>
  <c r="N108" i="11" l="1"/>
  <c r="O108" i="11" s="1"/>
  <c r="O109" i="11"/>
  <c r="P118" i="11"/>
  <c r="K108" i="11"/>
  <c r="K123" i="11"/>
  <c r="Q118" i="11"/>
  <c r="L118" i="11"/>
  <c r="N118" i="11"/>
  <c r="O118" i="11" s="1"/>
  <c r="J118" i="11"/>
  <c r="J114" i="11"/>
  <c r="L128" i="11"/>
  <c r="L126" i="11" s="1"/>
  <c r="J112" i="11" l="1"/>
  <c r="J113" i="11"/>
  <c r="L104" i="11"/>
  <c r="L139" i="11" s="1"/>
  <c r="M51" i="11" l="1"/>
  <c r="M105" i="11" s="1"/>
  <c r="M140" i="11" s="1"/>
  <c r="M130" i="11"/>
  <c r="K51" i="11"/>
  <c r="K105" i="11" s="1"/>
  <c r="K140" i="11" s="1"/>
  <c r="K104" i="11"/>
  <c r="K139" i="11" s="1"/>
  <c r="Q105" i="11"/>
  <c r="Q140" i="11" s="1"/>
  <c r="P51" i="11"/>
  <c r="P105" i="11" s="1"/>
  <c r="P140" i="11" s="1"/>
  <c r="N51" i="11"/>
  <c r="L105" i="11"/>
  <c r="L140" i="11" s="1"/>
  <c r="Q104" i="11"/>
  <c r="Q139" i="11" s="1"/>
  <c r="P104" i="11"/>
  <c r="P139" i="11" s="1"/>
  <c r="N104" i="11"/>
  <c r="J51" i="11"/>
  <c r="J105" i="11" s="1"/>
  <c r="J140" i="11" s="1"/>
  <c r="J139" i="11"/>
  <c r="L103" i="11"/>
  <c r="K42" i="11"/>
  <c r="O42" i="11" l="1"/>
  <c r="O51" i="11"/>
  <c r="O104" i="11"/>
  <c r="L106" i="11"/>
  <c r="N139" i="11"/>
  <c r="J106" i="11"/>
  <c r="P103" i="11"/>
  <c r="N105" i="11"/>
  <c r="Q103" i="11"/>
  <c r="N103" i="11"/>
  <c r="M42" i="11"/>
  <c r="N140" i="11" l="1"/>
  <c r="O140" i="11" s="1"/>
  <c r="O105" i="11"/>
  <c r="O139" i="11"/>
  <c r="Q106" i="11"/>
  <c r="P106" i="11"/>
  <c r="N106" i="11"/>
  <c r="J144" i="11"/>
  <c r="Q145" i="11"/>
  <c r="P145" i="11"/>
  <c r="N145" i="11"/>
  <c r="L145" i="11"/>
  <c r="J157" i="11"/>
  <c r="J145" i="11"/>
  <c r="J143" i="11"/>
  <c r="M167" i="11"/>
  <c r="M158" i="11"/>
  <c r="M151" i="11"/>
  <c r="J169" i="11" l="1"/>
  <c r="Q128" i="11" l="1"/>
  <c r="J170" i="11"/>
  <c r="O120" i="11"/>
  <c r="M120" i="11"/>
  <c r="M119" i="11" s="1"/>
  <c r="Q134" i="11" l="1"/>
  <c r="Q126" i="11"/>
  <c r="L117" i="11"/>
  <c r="N117" i="11"/>
  <c r="L114" i="11" l="1"/>
  <c r="L112" i="11" s="1"/>
  <c r="L123" i="11" l="1"/>
  <c r="L124" i="11" s="1"/>
  <c r="K121" i="11" l="1"/>
  <c r="Q117" i="11"/>
  <c r="K117" i="11"/>
  <c r="K118" i="11" l="1"/>
  <c r="J117" i="11"/>
  <c r="J123" i="11" s="1"/>
  <c r="J124" i="11" s="1"/>
  <c r="P117" i="11"/>
  <c r="O117" i="11"/>
  <c r="M9" i="11"/>
  <c r="M10" i="11"/>
  <c r="M11" i="11"/>
  <c r="M12" i="11"/>
  <c r="M13" i="11"/>
  <c r="M14" i="11"/>
  <c r="M15" i="11"/>
  <c r="M16" i="11"/>
  <c r="M17" i="11"/>
  <c r="M18" i="11"/>
  <c r="M19" i="11"/>
  <c r="M20" i="11"/>
  <c r="J22" i="11"/>
  <c r="K22" i="11"/>
  <c r="N22" i="11"/>
  <c r="Q22" i="11"/>
  <c r="M23" i="11"/>
  <c r="M24" i="11"/>
  <c r="M25" i="11"/>
  <c r="M26" i="11"/>
  <c r="M27" i="11"/>
  <c r="O27" i="11"/>
  <c r="M28" i="11"/>
  <c r="O28" i="11"/>
  <c r="M29" i="11"/>
  <c r="O29" i="11"/>
  <c r="J30" i="11"/>
  <c r="P30" i="11"/>
  <c r="Q30" i="11"/>
  <c r="M31" i="11"/>
  <c r="O31" i="11"/>
  <c r="M32" i="11"/>
  <c r="O32" i="11"/>
  <c r="M33" i="11"/>
  <c r="O33" i="11"/>
  <c r="M34" i="11"/>
  <c r="O34" i="11"/>
  <c r="M35" i="11"/>
  <c r="O35" i="11"/>
  <c r="M36" i="11"/>
  <c r="O36" i="11"/>
  <c r="M37" i="11"/>
  <c r="O37" i="11"/>
  <c r="M30" i="11" l="1"/>
  <c r="M22" i="11"/>
  <c r="M8" i="11"/>
  <c r="O30" i="11"/>
  <c r="O22" i="11"/>
  <c r="M116" i="11"/>
  <c r="M44" i="11" l="1"/>
  <c r="K128" i="11" l="1"/>
  <c r="K114" i="11"/>
  <c r="K8" i="11"/>
  <c r="K7" i="11" s="1"/>
  <c r="K124" i="11" l="1"/>
  <c r="K112" i="11"/>
  <c r="M45" i="11"/>
  <c r="P144" i="11"/>
  <c r="P170" i="11" s="1"/>
  <c r="K134" i="11"/>
  <c r="M111" i="11"/>
  <c r="M109" i="11" s="1"/>
  <c r="M108" i="11" s="1"/>
  <c r="J8" i="11"/>
  <c r="K157" i="11"/>
  <c r="O157" i="11" s="1"/>
  <c r="K144" i="11"/>
  <c r="K170" i="11" s="1"/>
  <c r="K145" i="11"/>
  <c r="K143" i="11"/>
  <c r="K132" i="11"/>
  <c r="K131" i="11" s="1"/>
  <c r="K127" i="11" s="1"/>
  <c r="K43" i="11"/>
  <c r="K38" i="11"/>
  <c r="K39" i="11" s="1"/>
  <c r="Q171" i="11"/>
  <c r="P171" i="11"/>
  <c r="N171" i="11"/>
  <c r="L171" i="11"/>
  <c r="J171" i="11"/>
  <c r="J172" i="11" s="1"/>
  <c r="L144" i="11"/>
  <c r="L170" i="11" s="1"/>
  <c r="Q157" i="11"/>
  <c r="P157" i="11"/>
  <c r="Q144" i="11"/>
  <c r="Q170" i="11" s="1"/>
  <c r="N144" i="11"/>
  <c r="Q143" i="11"/>
  <c r="P143" i="11"/>
  <c r="N143" i="11"/>
  <c r="L143" i="11"/>
  <c r="M168" i="11"/>
  <c r="M166" i="11"/>
  <c r="M165" i="11"/>
  <c r="M164" i="11"/>
  <c r="M163" i="11"/>
  <c r="M162" i="11"/>
  <c r="M159" i="11"/>
  <c r="M156" i="11"/>
  <c r="M154" i="11"/>
  <c r="M153" i="11"/>
  <c r="M152" i="11"/>
  <c r="M150" i="11"/>
  <c r="M149" i="11"/>
  <c r="M148" i="11"/>
  <c r="M146" i="11"/>
  <c r="M46" i="11"/>
  <c r="M133" i="11"/>
  <c r="M122" i="11"/>
  <c r="M121" i="11" s="1"/>
  <c r="M118" i="11" s="1"/>
  <c r="M117" i="11" s="1"/>
  <c r="M115" i="11"/>
  <c r="M104" i="11"/>
  <c r="M139" i="11" s="1"/>
  <c r="Q132" i="11"/>
  <c r="Q131" i="11" s="1"/>
  <c r="P132" i="11"/>
  <c r="P131" i="11" s="1"/>
  <c r="N132" i="11"/>
  <c r="L132" i="11"/>
  <c r="L131" i="11" s="1"/>
  <c r="J132" i="11"/>
  <c r="J131" i="11" s="1"/>
  <c r="J127" i="11" s="1"/>
  <c r="J135" i="11" s="1"/>
  <c r="J138" i="11" s="1"/>
  <c r="P128" i="11"/>
  <c r="N128" i="11"/>
  <c r="O128" i="11" s="1"/>
  <c r="L134" i="11"/>
  <c r="Q114" i="11"/>
  <c r="P114" i="11"/>
  <c r="N114" i="11"/>
  <c r="Q8" i="11"/>
  <c r="P8" i="11"/>
  <c r="N8" i="11"/>
  <c r="M147" i="11"/>
  <c r="M155" i="11"/>
  <c r="M160" i="11"/>
  <c r="M161" i="11"/>
  <c r="L8" i="11"/>
  <c r="O43" i="11" l="1"/>
  <c r="K41" i="11"/>
  <c r="O41" i="11" s="1"/>
  <c r="K171" i="11"/>
  <c r="O145" i="11"/>
  <c r="M157" i="11"/>
  <c r="O171" i="11"/>
  <c r="N131" i="11"/>
  <c r="O131" i="11" s="1"/>
  <c r="O132" i="11"/>
  <c r="O144" i="11"/>
  <c r="K103" i="11"/>
  <c r="O8" i="11"/>
  <c r="N113" i="11"/>
  <c r="O113" i="11" s="1"/>
  <c r="O114" i="11"/>
  <c r="O143" i="11"/>
  <c r="P134" i="11"/>
  <c r="P126" i="11"/>
  <c r="P127" i="11"/>
  <c r="P135" i="11" s="1"/>
  <c r="P138" i="11" s="1"/>
  <c r="Q127" i="11"/>
  <c r="Q135" i="11" s="1"/>
  <c r="L127" i="11"/>
  <c r="L135" i="11" s="1"/>
  <c r="N134" i="11"/>
  <c r="N126" i="11"/>
  <c r="M131" i="11"/>
  <c r="M145" i="11"/>
  <c r="M171" i="11" s="1"/>
  <c r="J134" i="11"/>
  <c r="K135" i="11"/>
  <c r="M43" i="11"/>
  <c r="M41" i="11" s="1"/>
  <c r="P112" i="11"/>
  <c r="P113" i="11"/>
  <c r="Q112" i="11"/>
  <c r="Q113" i="11"/>
  <c r="L113" i="11"/>
  <c r="K169" i="11"/>
  <c r="K172" i="11" s="1"/>
  <c r="K126" i="11"/>
  <c r="M114" i="11"/>
  <c r="N170" i="11"/>
  <c r="O170" i="11" s="1"/>
  <c r="Q169" i="11"/>
  <c r="Q172" i="11" s="1"/>
  <c r="Q7" i="11"/>
  <c r="Q38" i="11" s="1"/>
  <c r="M132" i="11"/>
  <c r="P7" i="11"/>
  <c r="P38" i="11" s="1"/>
  <c r="P39" i="11" s="1"/>
  <c r="L169" i="11"/>
  <c r="L172" i="11" s="1"/>
  <c r="N169" i="11"/>
  <c r="M144" i="11"/>
  <c r="M170" i="11" s="1"/>
  <c r="M143" i="11"/>
  <c r="P169" i="11"/>
  <c r="P172" i="11" s="1"/>
  <c r="N7" i="11"/>
  <c r="N38" i="11" s="1"/>
  <c r="J7" i="11"/>
  <c r="L7" i="11"/>
  <c r="L38" i="11" s="1"/>
  <c r="L137" i="11" s="1"/>
  <c r="N112" i="11"/>
  <c r="O112" i="11" s="1"/>
  <c r="M128" i="11"/>
  <c r="M126" i="11" s="1"/>
  <c r="N127" i="11" l="1"/>
  <c r="O127" i="11" s="1"/>
  <c r="O169" i="11"/>
  <c r="K137" i="11"/>
  <c r="K106" i="11"/>
  <c r="O106" i="11" s="1"/>
  <c r="O103" i="11"/>
  <c r="O134" i="11"/>
  <c r="O126" i="11"/>
  <c r="J38" i="11"/>
  <c r="J39" i="11" s="1"/>
  <c r="O7" i="11"/>
  <c r="P136" i="11"/>
  <c r="L138" i="11"/>
  <c r="L141" i="11" s="1"/>
  <c r="L136" i="11"/>
  <c r="Q136" i="11"/>
  <c r="Q138" i="11"/>
  <c r="Q39" i="11"/>
  <c r="P123" i="11"/>
  <c r="P124" i="11" s="1"/>
  <c r="M127" i="11"/>
  <c r="M135" i="11" s="1"/>
  <c r="M138" i="11" s="1"/>
  <c r="K136" i="11"/>
  <c r="K138" i="11"/>
  <c r="N123" i="11"/>
  <c r="Q123" i="11"/>
  <c r="J136" i="11"/>
  <c r="M103" i="11"/>
  <c r="L39" i="11"/>
  <c r="M112" i="11"/>
  <c r="M123" i="11" s="1"/>
  <c r="M113" i="11"/>
  <c r="N172" i="11"/>
  <c r="O172" i="11" s="1"/>
  <c r="M169" i="11"/>
  <c r="M172" i="11" s="1"/>
  <c r="M7" i="11"/>
  <c r="M38" i="11" s="1"/>
  <c r="M39" i="11" s="1"/>
  <c r="N39" i="11"/>
  <c r="M134" i="11"/>
  <c r="N135" i="11" l="1"/>
  <c r="O135" i="11" s="1"/>
  <c r="K141" i="11"/>
  <c r="K173" i="11" s="1"/>
  <c r="J137" i="11"/>
  <c r="O38" i="11"/>
  <c r="O39" i="11" s="1"/>
  <c r="Q124" i="11"/>
  <c r="Q137" i="11"/>
  <c r="Q141" i="11" s="1"/>
  <c r="Q173" i="11" s="1"/>
  <c r="N124" i="11"/>
  <c r="N137" i="11"/>
  <c r="P137" i="11"/>
  <c r="P141" i="11" s="1"/>
  <c r="P173" i="11" s="1"/>
  <c r="M124" i="11"/>
  <c r="M136" i="11"/>
  <c r="M106" i="11"/>
  <c r="L173" i="11"/>
  <c r="O123" i="11"/>
  <c r="N136" i="11" l="1"/>
  <c r="O136" i="11" s="1"/>
  <c r="N138" i="11"/>
  <c r="O138" i="11" s="1"/>
  <c r="J141" i="11"/>
  <c r="O137" i="11"/>
  <c r="M137" i="11"/>
  <c r="M141" i="11" s="1"/>
  <c r="M173" i="11" s="1"/>
  <c r="O124" i="11"/>
  <c r="N141" i="11" l="1"/>
  <c r="N173" i="11" s="1"/>
  <c r="J173" i="11"/>
  <c r="O141" i="11" l="1"/>
  <c r="O173" i="11"/>
</calcChain>
</file>

<file path=xl/sharedStrings.xml><?xml version="1.0" encoding="utf-8"?>
<sst xmlns="http://schemas.openxmlformats.org/spreadsheetml/2006/main" count="1172" uniqueCount="209">
  <si>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</si>
  <si>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</si>
  <si>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</si>
  <si>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</si>
  <si>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</si>
  <si>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</si>
  <si>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</si>
  <si>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</si>
  <si>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</si>
  <si>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</si>
  <si>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</si>
  <si>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</si>
  <si>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</si>
  <si>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</si>
  <si>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</si>
  <si>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</si>
  <si>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</si>
  <si>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</si>
  <si>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</si>
  <si>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</si>
  <si>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</si>
  <si>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</si>
  <si>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</si>
  <si>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</si>
  <si>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</si>
  <si>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</si>
  <si>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</si>
  <si>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</si>
  <si>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</si>
  <si>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</si>
  <si>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</si>
  <si>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</si>
  <si>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</si>
  <si>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</si>
  <si>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</si>
  <si>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</si>
  <si>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</si>
  <si>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</si>
  <si>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</si>
  <si>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</si>
  <si>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</si>
  <si>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</si>
  <si>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</si>
  <si>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</si>
  <si>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</si>
  <si>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</si>
  <si>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</si>
  <si>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</si>
  <si>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</si>
  <si>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</si>
  <si>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</si>
  <si>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</si>
  <si>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</si>
  <si>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</si>
  <si>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</si>
  <si>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</si>
  <si>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</si>
  <si>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</si>
  <si>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</si>
  <si>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</si>
  <si>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</si>
  <si>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</si>
  <si>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</si>
  <si>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</si>
  <si>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</si>
  <si>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</si>
  <si>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</si>
  <si>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</si>
  <si>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</si>
  <si>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</si>
  <si>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</si>
  <si>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</si>
  <si>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</si>
  <si>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</si>
  <si>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</si>
  <si>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</si>
  <si>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</si>
  <si>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</si>
  <si>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</si>
  <si>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</si>
  <si>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</si>
  <si>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</si>
  <si>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</si>
  <si>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</si>
  <si>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</si>
  <si>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</si>
  <si>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</si>
  <si>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</si>
  <si>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</si>
  <si>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</si>
  <si>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</si>
  <si>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</si>
  <si>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</si>
  <si>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</si>
  <si>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</si>
  <si>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</si>
  <si>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</si>
  <si>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</si>
  <si>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</si>
  <si>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</si>
  <si>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</si>
  <si>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</si>
  <si>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</si>
  <si>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</si>
  <si>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</si>
  <si>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</si>
  <si>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</si>
  <si>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</si>
  <si>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</si>
  <si>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</si>
  <si>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</si>
  <si>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</si>
  <si>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</si>
  <si>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</si>
  <si>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</si>
  <si>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</si>
  <si>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</si>
  <si>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</si>
  <si>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</si>
  <si>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</si>
  <si>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</si>
  <si>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</si>
  <si>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</si>
  <si>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</si>
  <si>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</si>
  <si>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</si>
  <si>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</si>
  <si>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</si>
  <si>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</si>
  <si>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</si>
  <si>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</si>
  <si>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</si>
  <si>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</si>
  <si>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</si>
  <si>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</si>
  <si>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</si>
  <si>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</si>
  <si>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</si>
  <si>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</si>
  <si>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</si>
  <si>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</si>
  <si>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</si>
  <si>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</si>
  <si>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</si>
  <si>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</si>
  <si>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</si>
  <si>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</si>
  <si>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</si>
  <si>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</si>
  <si>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</si>
  <si>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</si>
  <si>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</si>
  <si>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</si>
  <si>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</si>
  <si>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</si>
  <si>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</si>
  <si>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</si>
  <si>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</si>
  <si>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</si>
  <si>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</si>
  <si>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</si>
  <si>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</si>
  <si>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</si>
  <si>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</si>
  <si>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</si>
  <si>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</si>
  <si>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</si>
  <si>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</si>
  <si>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</si>
  <si>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</si>
  <si>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</si>
  <si>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</si>
  <si>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</si>
  <si>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</si>
  <si>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</si>
  <si>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</si>
  <si>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</si>
  <si>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</si>
  <si>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</si>
  <si>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</si>
  <si>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</si>
  <si>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</si>
  <si>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</si>
  <si>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</si>
  <si>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</si>
  <si>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</si>
  <si>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</si>
  <si>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</si>
  <si>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</si>
  <si>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</si>
  <si>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</si>
  <si>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</si>
  <si>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</si>
  <si>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</si>
  <si>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</si>
  <si>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</si>
  <si>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</si>
  <si>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</si>
  <si>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</si>
  <si>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</si>
  <si>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</si>
  <si>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</si>
  <si>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</si>
  <si>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</si>
  <si>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</si>
  <si>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</si>
  <si>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Fecha: Junio-02-2020</t>
  </si>
  <si>
    <t>Elaboro:  Camilo E. Gonzalez, Asistente - Grupo Nacional de Gestión Presupuestal</t>
  </si>
  <si>
    <t>APARATOS MÉDICOS, INSTRUMENTOS ÓPTICOS Y DE PRECISIÓN, RELOJES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</si>
</sst>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2"/>
  <sheetViews>
    <sheetView showGridLines="0" tabSelected="1" topLeftCell="G1" zoomScale="136" zoomScaleNormal="136" workbookViewId="0">
      <pane ySplit="5" topLeftCell="A6" activePane="bottomLeft" state="frozen"/>
      <selection pane="bottomLeft" activeCell="J13" sqref="J13"/>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35"/>
      <c r="B1" s="135"/>
      <c r="C1" s="135"/>
      <c r="D1" s="135"/>
      <c r="E1" s="135"/>
      <c r="F1" s="135"/>
      <c r="G1" s="135"/>
      <c r="H1" s="135"/>
      <c r="I1" s="135"/>
      <c r="J1" s="135"/>
      <c r="K1" s="135"/>
      <c r="L1" s="135"/>
      <c r="M1" s="135"/>
      <c r="N1" s="135"/>
      <c r="O1" s="135"/>
      <c r="P1" s="135"/>
      <c r="Q1" s="135"/>
    </row>
    <row r="2" spans="1:17" x14ac:dyDescent="0.25">
      <c r="A2" s="135"/>
      <c r="B2" s="135"/>
      <c r="C2" s="135"/>
      <c r="D2" s="135"/>
      <c r="E2" s="135"/>
      <c r="F2" s="135"/>
      <c r="G2" s="135"/>
      <c r="H2" s="135"/>
      <c r="I2" s="135"/>
      <c r="J2" s="135"/>
      <c r="K2" s="135"/>
      <c r="L2" s="135"/>
      <c r="M2" s="135"/>
      <c r="N2" s="135"/>
      <c r="O2" s="135"/>
      <c r="P2" s="135"/>
      <c r="Q2" s="135"/>
    </row>
    <row r="3" spans="1:17" x14ac:dyDescent="0.25">
      <c r="A3" s="135"/>
      <c r="B3" s="135"/>
      <c r="C3" s="135"/>
      <c r="D3" s="135"/>
      <c r="E3" s="135"/>
      <c r="F3" s="135"/>
      <c r="G3" s="135"/>
      <c r="H3" s="135"/>
      <c r="I3" s="135"/>
      <c r="J3" s="135"/>
      <c r="K3" s="135"/>
      <c r="L3" s="135"/>
      <c r="M3" s="135"/>
      <c r="N3" s="135"/>
      <c r="O3" s="135"/>
      <c r="P3" s="135"/>
      <c r="Q3" s="135"/>
    </row>
    <row r="4" spans="1:17" ht="8.25" customHeight="1" thickBot="1" x14ac:dyDescent="0.3">
      <c r="A4" s="136"/>
      <c r="B4" s="136"/>
      <c r="C4" s="136"/>
      <c r="D4" s="136"/>
      <c r="E4" s="136"/>
      <c r="F4" s="136"/>
      <c r="G4" s="136"/>
      <c r="H4" s="136"/>
      <c r="I4" s="136"/>
      <c r="J4" s="136"/>
      <c r="K4" s="136"/>
      <c r="L4" s="136"/>
      <c r="M4" s="136"/>
      <c r="N4" s="136"/>
      <c r="O4" s="136"/>
      <c r="P4" s="136"/>
      <c r="Q4" s="136"/>
    </row>
    <row r="5" spans="1:17" ht="18.75" customHeight="1" thickBot="1" x14ac:dyDescent="0.3">
      <c r="A5" s="137" t="s">
        <v>25</v>
      </c>
      <c r="B5" s="138"/>
      <c r="C5" s="138"/>
      <c r="D5" s="138"/>
      <c r="E5" s="138"/>
      <c r="F5" s="139"/>
      <c r="G5" s="13" t="s">
        <v>1</v>
      </c>
      <c r="H5" s="13" t="s">
        <v>2</v>
      </c>
      <c r="I5" s="13" t="s">
        <v>3</v>
      </c>
      <c r="J5" s="13" t="s">
        <v>37</v>
      </c>
      <c r="K5" s="13" t="s">
        <v>38</v>
      </c>
      <c r="L5" s="13" t="s">
        <v>21</v>
      </c>
      <c r="M5" s="13" t="s">
        <v>22</v>
      </c>
      <c r="N5" s="13" t="s">
        <v>23</v>
      </c>
      <c r="O5" s="13" t="s">
        <v>26</v>
      </c>
      <c r="P5" s="13" t="s">
        <v>24</v>
      </c>
      <c r="Q5" s="85" t="s">
        <v>28</v>
      </c>
    </row>
    <row r="6" spans="1:17" s="8" customFormat="1" ht="14.25" customHeight="1" thickTop="1" thickBot="1" x14ac:dyDescent="0.3">
      <c r="A6" s="124" t="s">
        <v>100</v>
      </c>
      <c r="B6" s="125"/>
      <c r="C6" s="125"/>
      <c r="D6" s="125"/>
      <c r="E6" s="125"/>
      <c r="F6" s="125"/>
      <c r="G6" s="125"/>
      <c r="H6" s="125"/>
      <c r="I6" s="125"/>
      <c r="J6" s="125"/>
      <c r="K6" s="125"/>
      <c r="L6" s="125"/>
      <c r="M6" s="125"/>
      <c r="N6" s="125"/>
      <c r="O6" s="125"/>
      <c r="P6" s="125"/>
      <c r="Q6" s="126"/>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82644111860</v>
      </c>
      <c r="M7" s="56">
        <f>M8+M22+M30</f>
        <v>90396988140</v>
      </c>
      <c r="N7" s="56">
        <f>N8+N22+N30</f>
        <v>82457552798</v>
      </c>
      <c r="O7" s="83">
        <f>IF(N7&gt;1,N7/(J7-K7),0)</f>
        <v>0.47652004522624974</v>
      </c>
      <c r="P7" s="56">
        <f>P8+P22+P30</f>
        <v>77242373553</v>
      </c>
      <c r="Q7" s="58">
        <f>Q8+Q22+Q30</f>
        <v>77242373553</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56798814938</v>
      </c>
      <c r="M8" s="28">
        <f>SUM(M9:M21)</f>
        <v>60503085062</v>
      </c>
      <c r="N8" s="39">
        <f>SUM(N9:N21)</f>
        <v>56798814938</v>
      </c>
      <c r="O8" s="57">
        <f>IF(N8&gt;1,N8/(J8-K8),0)</f>
        <v>0.48421052803066278</v>
      </c>
      <c r="P8" s="28">
        <f>SUM(P9:P21)</f>
        <v>52707064628</v>
      </c>
      <c r="Q8" s="51">
        <f>SUM(Q9:Q21)</f>
        <v>52707064628</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42661350339</v>
      </c>
      <c r="M9" s="22">
        <f t="shared" ref="M9:M21" si="0">+J9-L9-K9</f>
        <v>43959747561</v>
      </c>
      <c r="N9" s="22">
        <v>42661350339</v>
      </c>
      <c r="O9" s="40">
        <f>IF(N9&gt;1,N9/(J9-K9),0)</f>
        <v>0.49250530613512344</v>
      </c>
      <c r="P9" s="22">
        <v>42661350339</v>
      </c>
      <c r="Q9" s="23">
        <v>42661350339</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998278331</v>
      </c>
      <c r="M10" s="22">
        <f t="shared" si="0"/>
        <v>1023383205</v>
      </c>
      <c r="N10" s="22">
        <v>998278331</v>
      </c>
      <c r="O10" s="40">
        <f t="shared" ref="O10:O21" si="1">IF(N10&gt;1,N10/(J10-K10),0)</f>
        <v>0.49379102941987219</v>
      </c>
      <c r="P10" s="22">
        <v>998278331</v>
      </c>
      <c r="Q10" s="23">
        <v>998278331</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542887659</v>
      </c>
      <c r="M11" s="22">
        <f t="shared" si="0"/>
        <v>589529341</v>
      </c>
      <c r="N11" s="22">
        <v>542887659</v>
      </c>
      <c r="O11" s="40">
        <f t="shared" si="1"/>
        <v>0.47940613660868742</v>
      </c>
      <c r="P11" s="22">
        <v>542887659</v>
      </c>
      <c r="Q11" s="23">
        <v>542887659</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104697298</v>
      </c>
      <c r="M12" s="22">
        <f t="shared" si="0"/>
        <v>108501702</v>
      </c>
      <c r="N12" s="22">
        <v>104697298</v>
      </c>
      <c r="O12" s="40">
        <f t="shared" si="1"/>
        <v>0.49107780993344247</v>
      </c>
      <c r="P12" s="22">
        <v>104697298</v>
      </c>
      <c r="Q12" s="23">
        <v>104697298</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161391651</v>
      </c>
      <c r="M13" s="22">
        <f t="shared" si="0"/>
        <v>164762349</v>
      </c>
      <c r="N13" s="22">
        <v>161391651</v>
      </c>
      <c r="O13" s="40">
        <f t="shared" si="1"/>
        <v>0.4948326588053496</v>
      </c>
      <c r="P13" s="22">
        <v>161391651</v>
      </c>
      <c r="Q13" s="23">
        <v>161391651</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4146817940</v>
      </c>
      <c r="M14" s="22">
        <f t="shared" si="0"/>
        <v>58809060</v>
      </c>
      <c r="N14" s="22">
        <v>4146817940</v>
      </c>
      <c r="O14" s="40">
        <f t="shared" si="1"/>
        <v>0.98601657731415548</v>
      </c>
      <c r="P14" s="22">
        <v>62087238</v>
      </c>
      <c r="Q14" s="23">
        <v>62087238</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1901644790</v>
      </c>
      <c r="M15" s="22">
        <f t="shared" si="0"/>
        <v>989991446</v>
      </c>
      <c r="N15" s="22">
        <v>1901644790</v>
      </c>
      <c r="O15" s="40">
        <f t="shared" si="1"/>
        <v>0.6576362428735314</v>
      </c>
      <c r="P15" s="22">
        <v>1900277692</v>
      </c>
      <c r="Q15" s="23">
        <v>1900277692</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169227394</v>
      </c>
      <c r="M16" s="22">
        <f t="shared" si="0"/>
        <v>556631636</v>
      </c>
      <c r="N16" s="22">
        <v>169227394</v>
      </c>
      <c r="O16" s="40">
        <f t="shared" si="1"/>
        <v>0.23314085381013996</v>
      </c>
      <c r="P16" s="22">
        <v>169227394</v>
      </c>
      <c r="Q16" s="23">
        <v>169227394</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34710421</v>
      </c>
      <c r="M17" s="22">
        <f t="shared" si="0"/>
        <v>9094941668</v>
      </c>
      <c r="N17" s="22">
        <v>34710421</v>
      </c>
      <c r="O17" s="40">
        <f t="shared" si="1"/>
        <v>3.8019434543208252E-3</v>
      </c>
      <c r="P17" s="22">
        <v>31305857</v>
      </c>
      <c r="Q17" s="23">
        <v>31305857</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1949800649</v>
      </c>
      <c r="M18" s="22">
        <f t="shared" si="0"/>
        <v>2733892353</v>
      </c>
      <c r="N18" s="22">
        <v>1949800649</v>
      </c>
      <c r="O18" s="40">
        <f t="shared" si="1"/>
        <v>0.41629557021935659</v>
      </c>
      <c r="P18" s="22">
        <v>1947552703</v>
      </c>
      <c r="Q18" s="72">
        <v>1947552703</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19579084</v>
      </c>
      <c r="M19" s="22">
        <f t="shared" si="0"/>
        <v>80420916</v>
      </c>
      <c r="N19" s="22">
        <v>19579084</v>
      </c>
      <c r="O19" s="40">
        <f t="shared" si="1"/>
        <v>0.19579083999999999</v>
      </c>
      <c r="P19" s="22">
        <v>19579084</v>
      </c>
      <c r="Q19" s="72">
        <v>19579084</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18279116</v>
      </c>
      <c r="M20" s="22">
        <f t="shared" si="0"/>
        <v>81720884</v>
      </c>
      <c r="N20" s="22">
        <v>18279116</v>
      </c>
      <c r="O20" s="40">
        <f t="shared" si="1"/>
        <v>0.18279116000000001</v>
      </c>
      <c r="P20" s="22">
        <v>18279116</v>
      </c>
      <c r="Q20" s="72">
        <v>18279116</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4090150266</v>
      </c>
      <c r="M21" s="22">
        <f t="shared" si="0"/>
        <v>1060752941</v>
      </c>
      <c r="N21" s="22">
        <v>4090150266</v>
      </c>
      <c r="O21" s="40">
        <f t="shared" si="1"/>
        <v>0.79406467208344111</v>
      </c>
      <c r="P21" s="44">
        <v>4090150266</v>
      </c>
      <c r="Q21" s="72">
        <v>4090150266</v>
      </c>
    </row>
    <row r="22" spans="1:17" s="66"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21667534788</v>
      </c>
      <c r="M22" s="28">
        <f>SUM(M23:M29)</f>
        <v>24417165212</v>
      </c>
      <c r="N22" s="28">
        <f>SUM(N23:N29)</f>
        <v>21480975726</v>
      </c>
      <c r="O22" s="41">
        <f t="shared" ref="O22:O26" si="2">IF(N22&gt;1,N22/(J22-K22),0)</f>
        <v>0.46611946537571036</v>
      </c>
      <c r="P22" s="28">
        <f>SUM(P23:P29)</f>
        <v>20361553768</v>
      </c>
      <c r="Q22" s="36">
        <f>SUM(Q23:Q29)</f>
        <v>20361553768</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6585614600</v>
      </c>
      <c r="M23" s="22">
        <f t="shared" ref="M23:M29" si="3">+J23-L23-K23</f>
        <v>6765198411</v>
      </c>
      <c r="N23" s="22">
        <v>6585614600</v>
      </c>
      <c r="O23" s="40">
        <f t="shared" si="2"/>
        <v>0.49327442415484218</v>
      </c>
      <c r="P23" s="22">
        <v>6584821000</v>
      </c>
      <c r="Q23" s="72">
        <v>6584821000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4641192400</v>
      </c>
      <c r="M24" s="22">
        <f t="shared" si="3"/>
        <v>4871966716</v>
      </c>
      <c r="N24" s="22">
        <v>4641192400</v>
      </c>
      <c r="O24" s="40">
        <f t="shared" si="2"/>
        <v>0.48787078439527698</v>
      </c>
      <c r="P24" s="22">
        <v>4640653600</v>
      </c>
      <c r="Q24" s="72">
        <v>4640653600</v>
      </c>
    </row>
    <row r="25" spans="1:17" s="19" customFormat="1" ht="16.5" customHeight="1" x14ac:dyDescent="0.25">
      <c r="A25" s="38" t="s">
        <v>4</v>
      </c>
      <c r="B25" s="20" t="s">
        <v>39</v>
      </c>
      <c r="C25" s="20" t="s">
        <v>39</v>
      </c>
      <c r="D25" s="20" t="s">
        <v>55</v>
      </c>
      <c r="E25" s="20" t="s">
        <v>44</v>
      </c>
      <c r="F25" s="20"/>
      <c r="G25" s="37" t="s">
        <v>143</v>
      </c>
      <c r="H25" s="20" t="s">
        <v>6</v>
      </c>
      <c r="I25" s="21">
        <v>10</v>
      </c>
      <c r="J25" s="22">
        <v>10108104138</v>
      </c>
      <c r="K25" s="22">
        <v>0</v>
      </c>
      <c r="L25" s="22">
        <v>3103245330</v>
      </c>
      <c r="M25" s="22">
        <f t="shared" si="3"/>
        <v>7004858808</v>
      </c>
      <c r="N25" s="22">
        <v>2916686268</v>
      </c>
      <c r="O25" s="40">
        <f t="shared" si="2"/>
        <v>0.28854928957796616</v>
      </c>
      <c r="P25" s="22">
        <v>2916686268</v>
      </c>
      <c r="Q25" s="72">
        <v>2916686268</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2283979200</v>
      </c>
      <c r="M26" s="22">
        <f t="shared" si="3"/>
        <v>2553258034</v>
      </c>
      <c r="N26" s="22">
        <v>2283979200</v>
      </c>
      <c r="O26" s="40">
        <f t="shared" si="2"/>
        <v>0.47216605047739946</v>
      </c>
      <c r="P26" s="22">
        <v>2283671100</v>
      </c>
      <c r="Q26" s="72">
        <v>2283671100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1080726000</v>
      </c>
      <c r="Q27" s="72">
        <v>1080726000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1713088700</v>
      </c>
      <c r="M28" s="22">
        <f t="shared" si="3"/>
        <v>1919273366</v>
      </c>
      <c r="N28" s="22">
        <v>1713088700</v>
      </c>
      <c r="O28" s="40">
        <f t="shared" ref="O28:O34" si="4">IF(N28&gt;1,N28/(J28-K28),0)</f>
        <v>0.47161837638241649</v>
      </c>
      <c r="P28" s="22">
        <v>1712857600</v>
      </c>
      <c r="Q28" s="72">
        <v>1712857600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1142292300</v>
      </c>
      <c r="M29" s="22">
        <f t="shared" si="3"/>
        <v>1302609877</v>
      </c>
      <c r="N29" s="22">
        <v>1142292300</v>
      </c>
      <c r="O29" s="40">
        <f>IF(N29&gt;1,N29/(J29-K29),0)</f>
        <v>0.46721390767529264</v>
      </c>
      <c r="P29" s="22">
        <v>1142138200</v>
      </c>
      <c r="Q29" s="72">
        <v>1142138200</v>
      </c>
    </row>
    <row r="30" spans="1:17" s="66"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39">
        <f>SUM(L31:L37)</f>
        <v>4177762134</v>
      </c>
      <c r="M30" s="28">
        <f>SUM(M31:M37)</f>
        <v>5476737866</v>
      </c>
      <c r="N30" s="28">
        <f>SUM(N31:N37)</f>
        <v>4177762134</v>
      </c>
      <c r="O30" s="41">
        <f t="shared" si="4"/>
        <v>0.43272692878968355</v>
      </c>
      <c r="P30" s="39">
        <f>SUM(P31:P37)</f>
        <v>4173755157</v>
      </c>
      <c r="Q30" s="36">
        <f>SUM(Q31:Q37)</f>
        <v>4173755157</v>
      </c>
    </row>
    <row r="31" spans="1:17" s="19" customFormat="1" ht="16.5" customHeight="1" x14ac:dyDescent="0.25">
      <c r="A31" s="38" t="s">
        <v>4</v>
      </c>
      <c r="B31" s="20" t="s">
        <v>39</v>
      </c>
      <c r="C31" s="20" t="s">
        <v>39</v>
      </c>
      <c r="D31" s="20" t="s">
        <v>56</v>
      </c>
      <c r="E31" s="20" t="s">
        <v>40</v>
      </c>
      <c r="F31" s="20"/>
      <c r="G31" s="37" t="s">
        <v>70</v>
      </c>
      <c r="H31" s="20" t="s">
        <v>6</v>
      </c>
      <c r="I31" s="21" t="s">
        <v>7</v>
      </c>
      <c r="J31" s="22">
        <v>7424896957</v>
      </c>
      <c r="K31" s="22">
        <v>0</v>
      </c>
      <c r="L31" s="22">
        <v>3086757558</v>
      </c>
      <c r="M31" s="22">
        <f t="shared" ref="M31:M37" si="5">+J31-L31-K31</f>
        <v>4338139399</v>
      </c>
      <c r="N31" s="22">
        <v>3086757558</v>
      </c>
      <c r="O31" s="40">
        <f>IF(N31&gt;1,N31/(J31-K31),0)</f>
        <v>0.41573069308253296</v>
      </c>
      <c r="P31" s="22">
        <v>3086757558</v>
      </c>
      <c r="Q31" s="72">
        <v>3086757558</v>
      </c>
    </row>
    <row r="32" spans="1:17" s="19" customFormat="1" ht="16.5" customHeight="1" x14ac:dyDescent="0.25">
      <c r="A32" s="38" t="s">
        <v>4</v>
      </c>
      <c r="B32" s="20" t="s">
        <v>39</v>
      </c>
      <c r="C32" s="20" t="s">
        <v>39</v>
      </c>
      <c r="D32" s="20" t="s">
        <v>56</v>
      </c>
      <c r="E32" s="20" t="s">
        <v>40</v>
      </c>
      <c r="F32" s="20"/>
      <c r="G32" s="37" t="s">
        <v>71</v>
      </c>
      <c r="H32" s="20" t="s">
        <v>6</v>
      </c>
      <c r="I32" s="21" t="s">
        <v>7</v>
      </c>
      <c r="J32" s="22">
        <v>259954691</v>
      </c>
      <c r="K32" s="22">
        <v>0</v>
      </c>
      <c r="L32" s="22">
        <v>190528742</v>
      </c>
      <c r="M32" s="22">
        <f t="shared" si="5"/>
        <v>69425949</v>
      </c>
      <c r="N32" s="22">
        <v>190528742</v>
      </c>
      <c r="O32" s="40">
        <f t="shared" si="4"/>
        <v>0.73293057827527341</v>
      </c>
      <c r="P32" s="22">
        <v>186782165</v>
      </c>
      <c r="Q32" s="72">
        <v>186782165</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222717436</v>
      </c>
      <c r="M33" s="22">
        <f t="shared" si="5"/>
        <v>320833594</v>
      </c>
      <c r="N33" s="22">
        <v>222717436</v>
      </c>
      <c r="O33" s="40">
        <f>IF(N33&gt;1,N33/(J33-K33),0)</f>
        <v>0.40974521932190983</v>
      </c>
      <c r="P33" s="22">
        <v>222457036</v>
      </c>
      <c r="Q33" s="72">
        <v>222457036</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143110271</v>
      </c>
      <c r="M34" s="22">
        <f t="shared" si="5"/>
        <v>132930950</v>
      </c>
      <c r="N34" s="22">
        <v>143110271</v>
      </c>
      <c r="O34" s="40">
        <f t="shared" si="4"/>
        <v>0.51843804516427638</v>
      </c>
      <c r="P34" s="22">
        <v>143110271</v>
      </c>
      <c r="Q34" s="72">
        <v>143110271</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438489841</v>
      </c>
      <c r="M35" s="22">
        <f t="shared" si="5"/>
        <v>525252275</v>
      </c>
      <c r="N35" s="22">
        <v>438489841</v>
      </c>
      <c r="O35" s="40">
        <f>IF(N35&gt;1,N35/(J35-K35),0)</f>
        <v>0.45498669583928403</v>
      </c>
      <c r="P35" s="22">
        <v>438489841</v>
      </c>
      <c r="Q35" s="72">
        <v>438489841</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20120624</v>
      </c>
      <c r="M36" s="22">
        <f t="shared" si="5"/>
        <v>41020318</v>
      </c>
      <c r="N36" s="22">
        <v>20120624</v>
      </c>
      <c r="O36" s="40">
        <f>IF(N36&gt;1,N36/(J36-K36),0)</f>
        <v>0.32908593393932334</v>
      </c>
      <c r="P36" s="22">
        <v>20120624</v>
      </c>
      <c r="Q36" s="72">
        <v>20120624</v>
      </c>
    </row>
    <row r="37" spans="1:17" s="19" customFormat="1" ht="24.75" customHeight="1" x14ac:dyDescent="0.25">
      <c r="A37" s="38" t="s">
        <v>4</v>
      </c>
      <c r="B37" s="20" t="s">
        <v>39</v>
      </c>
      <c r="C37" s="20" t="s">
        <v>39</v>
      </c>
      <c r="D37" s="20" t="s">
        <v>56</v>
      </c>
      <c r="E37" s="20">
        <v>72</v>
      </c>
      <c r="F37" s="20"/>
      <c r="G37" s="37" t="s">
        <v>135</v>
      </c>
      <c r="H37" s="20" t="s">
        <v>6</v>
      </c>
      <c r="I37" s="21" t="s">
        <v>7</v>
      </c>
      <c r="J37" s="22">
        <v>125173043</v>
      </c>
      <c r="K37" s="22">
        <v>0</v>
      </c>
      <c r="L37" s="22">
        <v>76037662</v>
      </c>
      <c r="M37" s="22">
        <f t="shared" si="5"/>
        <v>49135381</v>
      </c>
      <c r="N37" s="22">
        <v>76037662</v>
      </c>
      <c r="O37" s="40">
        <f>IF(N37&gt;1,N37/(J37-K37),0)</f>
        <v>0.60746036189277586</v>
      </c>
      <c r="P37" s="22">
        <v>76037662</v>
      </c>
      <c r="Q37" s="72">
        <v>76037662</v>
      </c>
    </row>
    <row r="38" spans="1:17" ht="16.5" customHeight="1" x14ac:dyDescent="0.25">
      <c r="A38" s="14" t="s">
        <v>4</v>
      </c>
      <c r="B38" s="4" t="s">
        <v>39</v>
      </c>
      <c r="C38" s="4"/>
      <c r="D38" s="4"/>
      <c r="E38" s="4"/>
      <c r="F38" s="4"/>
      <c r="G38" s="3" t="s">
        <v>11</v>
      </c>
      <c r="H38" s="4" t="s">
        <v>6</v>
      </c>
      <c r="I38" s="5" t="s">
        <v>7</v>
      </c>
      <c r="J38" s="6">
        <f>J7</f>
        <v>173041100000</v>
      </c>
      <c r="K38" s="6">
        <f>K7</f>
        <v>0</v>
      </c>
      <c r="L38" s="6">
        <f>L7</f>
        <v>82644111860</v>
      </c>
      <c r="M38" s="6">
        <f>M7</f>
        <v>90396988140</v>
      </c>
      <c r="N38" s="6">
        <f>N7</f>
        <v>82457552798</v>
      </c>
      <c r="O38" s="42">
        <f>IF(N38&gt;1,N38/(J38-K38),0)</f>
        <v>0.47652004522624974</v>
      </c>
      <c r="P38" s="6">
        <f>P7</f>
        <v>77242373553</v>
      </c>
      <c r="Q38" s="15">
        <f>Q7</f>
        <v>77242373553</v>
      </c>
    </row>
    <row r="39" spans="1:17" ht="15" customHeight="1" thickBot="1" x14ac:dyDescent="0.3">
      <c r="A39" s="127" t="s">
        <v>27</v>
      </c>
      <c r="B39" s="128"/>
      <c r="C39" s="128"/>
      <c r="D39" s="128"/>
      <c r="E39" s="128"/>
      <c r="F39" s="128"/>
      <c r="G39" s="128"/>
      <c r="H39" s="128"/>
      <c r="I39" s="129"/>
      <c r="J39" s="7">
        <f>J38</f>
        <v>173041100000</v>
      </c>
      <c r="K39" s="7">
        <f>K38</f>
        <v>0</v>
      </c>
      <c r="L39" s="7">
        <f>L38</f>
        <v>82644111860</v>
      </c>
      <c r="M39" s="7">
        <f>SUM(M38:M38)</f>
        <v>90396988140</v>
      </c>
      <c r="N39" s="7">
        <f>N38</f>
        <v>82457552798</v>
      </c>
      <c r="O39" s="42">
        <f>O38</f>
        <v>0.47652004522624974</v>
      </c>
      <c r="P39" s="7">
        <f>P38</f>
        <v>77242373553</v>
      </c>
      <c r="Q39" s="16">
        <f>Q38</f>
        <v>77242373553</v>
      </c>
    </row>
    <row r="40" spans="1:17" ht="15.75" customHeight="1" thickBot="1" x14ac:dyDescent="0.3">
      <c r="A40" s="124" t="s">
        <v>138</v>
      </c>
      <c r="B40" s="125"/>
      <c r="C40" s="125"/>
      <c r="D40" s="125"/>
      <c r="E40" s="125"/>
      <c r="F40" s="125"/>
      <c r="G40" s="125"/>
      <c r="H40" s="125"/>
      <c r="I40" s="125"/>
      <c r="J40" s="125"/>
      <c r="K40" s="125"/>
      <c r="L40" s="125"/>
      <c r="M40" s="125"/>
      <c r="N40" s="125"/>
      <c r="O40" s="125"/>
      <c r="P40" s="125"/>
      <c r="Q40" s="126"/>
    </row>
    <row r="41" spans="1:17" s="19" customFormat="1" ht="16.5" customHeight="1" x14ac:dyDescent="0.25">
      <c r="A41" s="24" t="s">
        <v>4</v>
      </c>
      <c r="B41" s="25" t="s">
        <v>55</v>
      </c>
      <c r="C41" s="25" t="s">
        <v>39</v>
      </c>
      <c r="D41" s="25"/>
      <c r="E41" s="25"/>
      <c r="F41" s="25"/>
      <c r="G41" s="26" t="s">
        <v>88</v>
      </c>
      <c r="H41" s="25" t="s">
        <v>6</v>
      </c>
      <c r="I41" s="27">
        <v>10</v>
      </c>
      <c r="J41" s="39">
        <f>J42+J43+J44+J45+J46+J47+J48</f>
        <v>437800000</v>
      </c>
      <c r="K41" s="28">
        <f t="shared" ref="K41:N41" si="6">K42+K43+K44+K45+K46+K47+K48</f>
        <v>0</v>
      </c>
      <c r="L41" s="39">
        <f t="shared" si="6"/>
        <v>40936818</v>
      </c>
      <c r="M41" s="28">
        <f t="shared" si="6"/>
        <v>396863182</v>
      </c>
      <c r="N41" s="28">
        <f t="shared" si="6"/>
        <v>14701493</v>
      </c>
      <c r="O41" s="41">
        <f>IF(N41&gt;1,N41/(J41-K41),0)</f>
        <v>3.3580386021014159E-2</v>
      </c>
      <c r="P41" s="28">
        <f>P42+P43+P44+P45+P46+P47+P48</f>
        <v>4127700</v>
      </c>
      <c r="Q41" s="36">
        <f t="shared" ref="Q41" si="7">Q42+Q43+Q44+Q45+Q46+Q47+Q48</f>
        <v>4127700</v>
      </c>
    </row>
    <row r="42" spans="1:17" s="19" customFormat="1" ht="22.5" customHeight="1" x14ac:dyDescent="0.25">
      <c r="A42" s="38" t="s">
        <v>4</v>
      </c>
      <c r="B42" s="20" t="s">
        <v>55</v>
      </c>
      <c r="C42" s="20" t="s">
        <v>39</v>
      </c>
      <c r="D42" s="20" t="s">
        <v>39</v>
      </c>
      <c r="E42" s="20" t="s">
        <v>44</v>
      </c>
      <c r="F42" s="20" t="s">
        <v>50</v>
      </c>
      <c r="G42" s="37" t="s">
        <v>146</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147</v>
      </c>
      <c r="H43" s="20" t="s">
        <v>6</v>
      </c>
      <c r="I43" s="21" t="s">
        <v>7</v>
      </c>
      <c r="J43" s="63">
        <v>372171483</v>
      </c>
      <c r="K43" s="28">
        <f>K49</f>
        <v>0</v>
      </c>
      <c r="L43" s="63">
        <v>12531493</v>
      </c>
      <c r="M43" s="44">
        <f>J43-K43-L43</f>
        <v>359639990</v>
      </c>
      <c r="N43" s="44">
        <v>12531493</v>
      </c>
      <c r="O43" s="40">
        <f>IF(N43&gt;1,N43/(J43-K43),0)</f>
        <v>3.3671287490879574E-2</v>
      </c>
      <c r="P43" s="22">
        <v>1957700</v>
      </c>
      <c r="Q43" s="72">
        <v>1957700</v>
      </c>
    </row>
    <row r="44" spans="1:17" s="19" customFormat="1" ht="15" customHeight="1" x14ac:dyDescent="0.25">
      <c r="A44" s="38" t="s">
        <v>4</v>
      </c>
      <c r="B44" s="20" t="s">
        <v>55</v>
      </c>
      <c r="C44" s="20" t="s">
        <v>39</v>
      </c>
      <c r="D44" s="20" t="s">
        <v>39</v>
      </c>
      <c r="E44" s="20" t="s">
        <v>45</v>
      </c>
      <c r="F44" s="20" t="s">
        <v>45</v>
      </c>
      <c r="G44" s="37" t="s">
        <v>148</v>
      </c>
      <c r="H44" s="20" t="s">
        <v>6</v>
      </c>
      <c r="I44" s="21">
        <v>10</v>
      </c>
      <c r="J44" s="63">
        <v>12751092</v>
      </c>
      <c r="K44" s="22">
        <v>0</v>
      </c>
      <c r="L44" s="63">
        <v>9253992</v>
      </c>
      <c r="M44" s="44">
        <f>+J44-L44-K44</f>
        <v>3497100</v>
      </c>
      <c r="N44" s="44">
        <v>0</v>
      </c>
      <c r="O44" s="40">
        <f>IF(N44&gt;1,N44/(J44-K44),0)</f>
        <v>0</v>
      </c>
      <c r="P44" s="22">
        <v>0</v>
      </c>
      <c r="Q44" s="23">
        <v>0</v>
      </c>
    </row>
    <row r="45" spans="1:17" s="19" customFormat="1" ht="15" customHeight="1" x14ac:dyDescent="0.25">
      <c r="A45" s="38" t="s">
        <v>4</v>
      </c>
      <c r="B45" s="20" t="s">
        <v>55</v>
      </c>
      <c r="C45" s="20" t="s">
        <v>39</v>
      </c>
      <c r="D45" s="20" t="s">
        <v>39</v>
      </c>
      <c r="E45" s="20" t="s">
        <v>45</v>
      </c>
      <c r="F45" s="20" t="s">
        <v>48</v>
      </c>
      <c r="G45" s="37" t="s">
        <v>149</v>
      </c>
      <c r="H45" s="20" t="s">
        <v>6</v>
      </c>
      <c r="I45" s="21" t="s">
        <v>7</v>
      </c>
      <c r="J45" s="63">
        <v>19525000</v>
      </c>
      <c r="K45" s="63">
        <v>0</v>
      </c>
      <c r="L45" s="63">
        <v>0</v>
      </c>
      <c r="M45" s="44">
        <f>+J45-L45-K45</f>
        <v>19525000</v>
      </c>
      <c r="N45" s="22">
        <v>0</v>
      </c>
      <c r="O45" s="40">
        <f t="shared" ref="O45:O48" si="8">IF(N45&gt;1,N45/(J45-K45),0)</f>
        <v>0</v>
      </c>
      <c r="P45" s="22">
        <v>0</v>
      </c>
      <c r="Q45" s="23">
        <v>0</v>
      </c>
    </row>
    <row r="46" spans="1:17" s="19" customFormat="1" ht="15" customHeight="1" x14ac:dyDescent="0.25">
      <c r="A46" s="38" t="s">
        <v>4</v>
      </c>
      <c r="B46" s="20" t="s">
        <v>55</v>
      </c>
      <c r="C46" s="20" t="s">
        <v>39</v>
      </c>
      <c r="D46" s="20" t="s">
        <v>39</v>
      </c>
      <c r="E46" s="20" t="s">
        <v>45</v>
      </c>
      <c r="F46" s="20" t="s">
        <v>49</v>
      </c>
      <c r="G46" s="37" t="s">
        <v>150</v>
      </c>
      <c r="H46" s="20" t="s">
        <v>6</v>
      </c>
      <c r="I46" s="21" t="s">
        <v>7</v>
      </c>
      <c r="J46" s="63">
        <v>7000000</v>
      </c>
      <c r="K46" s="63">
        <v>0</v>
      </c>
      <c r="L46" s="63">
        <v>0</v>
      </c>
      <c r="M46" s="22">
        <f>+J46-L46-K46</f>
        <v>7000000</v>
      </c>
      <c r="N46" s="22">
        <v>0</v>
      </c>
      <c r="O46" s="40">
        <f>IF(N46&gt;1,N46/(J46-K46),0)</f>
        <v>0</v>
      </c>
      <c r="P46" s="22">
        <v>0</v>
      </c>
      <c r="Q46" s="23">
        <v>0</v>
      </c>
    </row>
    <row r="47" spans="1:17" s="19" customFormat="1" ht="23.25" customHeight="1" x14ac:dyDescent="0.25">
      <c r="A47" s="38" t="s">
        <v>194</v>
      </c>
      <c r="B47" s="20" t="s">
        <v>55</v>
      </c>
      <c r="C47" s="20" t="s">
        <v>39</v>
      </c>
      <c r="D47" s="20" t="s">
        <v>39</v>
      </c>
      <c r="E47" s="20" t="s">
        <v>45</v>
      </c>
      <c r="F47" s="20">
        <v>8</v>
      </c>
      <c r="G47" s="37" t="s">
        <v>208</v>
      </c>
      <c r="H47" s="20" t="s">
        <v>6</v>
      </c>
      <c r="I47" s="21" t="s">
        <v>7</v>
      </c>
      <c r="J47" s="63">
        <v>23352425</v>
      </c>
      <c r="K47" s="63">
        <v>0</v>
      </c>
      <c r="L47" s="63">
        <v>16981333</v>
      </c>
      <c r="M47" s="22">
        <f t="shared" ref="M47" si="9">+J47-L47-K47</f>
        <v>6371092</v>
      </c>
      <c r="N47" s="22">
        <v>0</v>
      </c>
      <c r="O47" s="40">
        <f t="shared" ref="O47" si="10">IF(N47&gt;1,N47/(J47-K47),0)</f>
        <v>0</v>
      </c>
      <c r="P47" s="22">
        <v>0</v>
      </c>
      <c r="Q47" s="23">
        <v>0</v>
      </c>
    </row>
    <row r="48" spans="1:17" s="66" customFormat="1" ht="15" customHeight="1" x14ac:dyDescent="0.25">
      <c r="A48" s="38" t="s">
        <v>194</v>
      </c>
      <c r="B48" s="20" t="s">
        <v>55</v>
      </c>
      <c r="C48" s="20" t="s">
        <v>39</v>
      </c>
      <c r="D48" s="20" t="s">
        <v>39</v>
      </c>
      <c r="E48" s="20" t="s">
        <v>45</v>
      </c>
      <c r="F48" s="92" t="s">
        <v>51</v>
      </c>
      <c r="G48" s="37" t="s">
        <v>195</v>
      </c>
      <c r="H48" s="20" t="s">
        <v>6</v>
      </c>
      <c r="I48" s="21" t="s">
        <v>7</v>
      </c>
      <c r="J48" s="63">
        <v>2000000</v>
      </c>
      <c r="K48" s="22">
        <v>0</v>
      </c>
      <c r="L48" s="63">
        <v>1270000</v>
      </c>
      <c r="M48" s="22">
        <f t="shared" ref="M48" si="11">+J48-L48-K48</f>
        <v>730000</v>
      </c>
      <c r="N48" s="22">
        <v>1270000</v>
      </c>
      <c r="O48" s="40">
        <f t="shared" si="8"/>
        <v>0.63500000000000001</v>
      </c>
      <c r="P48" s="22">
        <v>1270000</v>
      </c>
      <c r="Q48" s="23">
        <v>1270000</v>
      </c>
    </row>
    <row r="49" spans="1:17" s="66" customFormat="1" ht="15" customHeight="1" x14ac:dyDescent="0.25">
      <c r="A49" s="24" t="s">
        <v>4</v>
      </c>
      <c r="B49" s="25" t="s">
        <v>55</v>
      </c>
      <c r="C49" s="25" t="s">
        <v>55</v>
      </c>
      <c r="D49" s="25"/>
      <c r="E49" s="25"/>
      <c r="F49" s="69"/>
      <c r="G49" s="26" t="s">
        <v>89</v>
      </c>
      <c r="H49" s="25" t="s">
        <v>6</v>
      </c>
      <c r="I49" s="27">
        <v>10</v>
      </c>
      <c r="J49" s="91">
        <f>J52+J53+J54+J55+J56+J57+J58+J59+J60+J61+J62+J63+J64+J65+J66+J67+J68+J69+J70+J71+J72+J73+J74+J76+J77+J78+J80+J81+J82+J85+J86+J87+J88+J89+J90+J91+J92+J93+J94+J95+J96+J98+J99+J101+J75</f>
        <v>19544800000</v>
      </c>
      <c r="K49" s="68">
        <f>K52+K53+K54+K55+K56+K57+K58+K59+K60+K61+K62+K63+K64+K65+K66+K67+K68+K69+K70+K71+K72+K73+K74+K76+K77+K78+K80+K81+K82+K85+K86+K87+K88+K89+K90+K91+K92+K93+K94+K95+K96+K98+K99+K101+K75</f>
        <v>0</v>
      </c>
      <c r="L49" s="68">
        <f>L52+L53+L54+L55+L56+L57+L58+L59+L60+L61+L62+L63+L64+L65+L66+L67+L68+L69+L70+L71+L72+L73+L74+L76+L77+L78+L80+L81+L82+L85+L86+L87+L88+L89+L90+L91+L92+L93+L94+L95+L96+L98+L99+L101+L75</f>
        <v>14258337028.559999</v>
      </c>
      <c r="M49" s="39">
        <f t="shared" ref="M49:N49" si="12">M52+M53+M54+M55+M56+M57+M58+M59+M60+M61+M62+M63+M64+M65+M66+M67+M68+M69+M70+M71+M72+M73+M74+M76+M77+M78+M80+M81+M82+M85+M86+M87+M88+M89+M90+M91+M92+M93+M94+M95+M96+M98+M99+M101+M75</f>
        <v>5286462971.4400005</v>
      </c>
      <c r="N49" s="39">
        <f t="shared" si="12"/>
        <v>13731845322.559999</v>
      </c>
      <c r="O49" s="86">
        <f>IF(N49&gt;1,N49/(J49-K49),0)</f>
        <v>0.70258305649379882</v>
      </c>
      <c r="P49" s="39">
        <f t="shared" ref="P49:Q49" si="13">P52+P53+P54+P55+P56+P57+P58+P59+P60+P61+P62+P63+P64+P65+P66+P67+P68+P69+P70+P71+P72+P73+P74+P76+P77+P78+P80+P81+P82+P85+P86+P87+P88+P89+P90+P91+P92+P93+P94+P95+P96+P98+P99+P101+P75</f>
        <v>7687313960.3000002</v>
      </c>
      <c r="Q49" s="51">
        <f t="shared" si="13"/>
        <v>7351949567.3000002</v>
      </c>
    </row>
    <row r="50" spans="1:17" s="66" customFormat="1" ht="15" customHeight="1" x14ac:dyDescent="0.25">
      <c r="A50" s="24" t="s">
        <v>4</v>
      </c>
      <c r="B50" s="25" t="s">
        <v>55</v>
      </c>
      <c r="C50" s="25" t="s">
        <v>55</v>
      </c>
      <c r="D50" s="25"/>
      <c r="E50" s="25"/>
      <c r="F50" s="69"/>
      <c r="G50" s="26" t="s">
        <v>89</v>
      </c>
      <c r="H50" s="25" t="s">
        <v>9</v>
      </c>
      <c r="I50" s="27">
        <v>20</v>
      </c>
      <c r="J50" s="68">
        <f>J83+J97+J100+J102+J79</f>
        <v>914500000</v>
      </c>
      <c r="K50" s="68">
        <f t="shared" ref="K50:L50" si="14">K83+K97+K100+K102+K79</f>
        <v>0</v>
      </c>
      <c r="L50" s="68">
        <f t="shared" si="14"/>
        <v>45576035</v>
      </c>
      <c r="M50" s="39">
        <f>M83+M97+M100+M102+M79</f>
        <v>868923965</v>
      </c>
      <c r="N50" s="39">
        <f>N83+N97+N100+N102+N79</f>
        <v>45576035</v>
      </c>
      <c r="O50" s="86">
        <f>IF(N50&gt;1,N50/(J50-K50),0)</f>
        <v>4.9837107709130669E-2</v>
      </c>
      <c r="P50" s="68">
        <f>P83+P97+P100+P102+P79</f>
        <v>42001296</v>
      </c>
      <c r="Q50" s="68">
        <f>Q83+Q97+Q100+Q102+Q79</f>
        <v>42001296</v>
      </c>
    </row>
    <row r="51" spans="1:17" s="19" customFormat="1" ht="16.5" x14ac:dyDescent="0.25">
      <c r="A51" s="24" t="s">
        <v>4</v>
      </c>
      <c r="B51" s="25" t="s">
        <v>55</v>
      </c>
      <c r="C51" s="25" t="s">
        <v>55</v>
      </c>
      <c r="D51" s="25"/>
      <c r="E51" s="25"/>
      <c r="F51" s="69"/>
      <c r="G51" s="26" t="s">
        <v>89</v>
      </c>
      <c r="H51" s="25" t="s">
        <v>9</v>
      </c>
      <c r="I51" s="27">
        <v>21</v>
      </c>
      <c r="J51" s="68">
        <f>J84</f>
        <v>670300000</v>
      </c>
      <c r="K51" s="68">
        <f>K84</f>
        <v>0</v>
      </c>
      <c r="L51" s="68">
        <f>L84</f>
        <v>318356142</v>
      </c>
      <c r="M51" s="39">
        <f>M84</f>
        <v>351943858</v>
      </c>
      <c r="N51" s="39">
        <f>N84</f>
        <v>318356142</v>
      </c>
      <c r="O51" s="86">
        <f>IF(N51&gt;1,N51/(J51-K51),0)</f>
        <v>0.47494575861554528</v>
      </c>
      <c r="P51" s="39">
        <f>P84</f>
        <v>318161582</v>
      </c>
      <c r="Q51" s="51">
        <f>Q84</f>
        <v>318161582</v>
      </c>
    </row>
    <row r="52" spans="1:17" s="19" customFormat="1" ht="16.5" x14ac:dyDescent="0.25">
      <c r="A52" s="38" t="s">
        <v>4</v>
      </c>
      <c r="B52" s="20" t="s">
        <v>55</v>
      </c>
      <c r="C52" s="20" t="s">
        <v>55</v>
      </c>
      <c r="D52" s="20" t="s">
        <v>39</v>
      </c>
      <c r="E52" s="20" t="s">
        <v>40</v>
      </c>
      <c r="F52" s="20" t="s">
        <v>47</v>
      </c>
      <c r="G52" s="37" t="s">
        <v>151</v>
      </c>
      <c r="H52" s="20" t="s">
        <v>6</v>
      </c>
      <c r="I52" s="21" t="s">
        <v>7</v>
      </c>
      <c r="J52" s="63">
        <v>1300000</v>
      </c>
      <c r="K52" s="44">
        <v>0</v>
      </c>
      <c r="L52" s="63">
        <v>350000</v>
      </c>
      <c r="M52" s="22">
        <f>+J52-L52-K52</f>
        <v>950000</v>
      </c>
      <c r="N52" s="22">
        <v>350000</v>
      </c>
      <c r="O52" s="40">
        <f t="shared" ref="O52:O57" si="15">IF(N52&gt;1,N52/(J52-K52),0)</f>
        <v>0.26923076923076922</v>
      </c>
      <c r="P52" s="22">
        <v>350000</v>
      </c>
      <c r="Q52" s="23">
        <v>350000</v>
      </c>
    </row>
    <row r="53" spans="1:17" s="19" customFormat="1" ht="32.25" customHeight="1" x14ac:dyDescent="0.25">
      <c r="A53" s="38" t="s">
        <v>4</v>
      </c>
      <c r="B53" s="20" t="s">
        <v>55</v>
      </c>
      <c r="C53" s="20" t="s">
        <v>55</v>
      </c>
      <c r="D53" s="20" t="s">
        <v>39</v>
      </c>
      <c r="E53" s="20" t="s">
        <v>40</v>
      </c>
      <c r="F53" s="20" t="s">
        <v>48</v>
      </c>
      <c r="G53" s="37" t="s">
        <v>192</v>
      </c>
      <c r="H53" s="20" t="s">
        <v>6</v>
      </c>
      <c r="I53" s="21" t="s">
        <v>7</v>
      </c>
      <c r="J53" s="88">
        <v>0</v>
      </c>
      <c r="K53" s="44">
        <v>0</v>
      </c>
      <c r="L53" s="63">
        <v>0</v>
      </c>
      <c r="M53" s="22">
        <f>+J53-L53-K53</f>
        <v>0</v>
      </c>
      <c r="N53" s="22">
        <v>0</v>
      </c>
      <c r="O53" s="40">
        <f t="shared" si="15"/>
        <v>0</v>
      </c>
      <c r="P53" s="22">
        <v>0</v>
      </c>
      <c r="Q53" s="23">
        <v>0</v>
      </c>
    </row>
    <row r="54" spans="1:17" s="19" customFormat="1" ht="22.5" customHeight="1" x14ac:dyDescent="0.25">
      <c r="A54" s="38" t="s">
        <v>4</v>
      </c>
      <c r="B54" s="20" t="s">
        <v>55</v>
      </c>
      <c r="C54" s="20" t="s">
        <v>55</v>
      </c>
      <c r="D54" s="20" t="s">
        <v>39</v>
      </c>
      <c r="E54" s="20" t="s">
        <v>42</v>
      </c>
      <c r="F54" s="20" t="s">
        <v>44</v>
      </c>
      <c r="G54" s="37" t="s">
        <v>152</v>
      </c>
      <c r="H54" s="20" t="s">
        <v>6</v>
      </c>
      <c r="I54" s="21" t="s">
        <v>7</v>
      </c>
      <c r="J54" s="63">
        <v>61600000</v>
      </c>
      <c r="K54" s="63">
        <v>0</v>
      </c>
      <c r="L54" s="63">
        <v>17320178</v>
      </c>
      <c r="M54" s="22">
        <f t="shared" ref="M54:M101" si="16">+J54-L54-K54</f>
        <v>44279822</v>
      </c>
      <c r="N54" s="22">
        <v>17320178</v>
      </c>
      <c r="O54" s="40">
        <f t="shared" si="15"/>
        <v>0.28117172077922076</v>
      </c>
      <c r="P54" s="22">
        <v>100000</v>
      </c>
      <c r="Q54" s="23">
        <v>100000</v>
      </c>
    </row>
    <row r="55" spans="1:17" s="19" customFormat="1" ht="16.5" x14ac:dyDescent="0.25">
      <c r="A55" s="38" t="s">
        <v>4</v>
      </c>
      <c r="B55" s="20" t="s">
        <v>55</v>
      </c>
      <c r="C55" s="20" t="s">
        <v>55</v>
      </c>
      <c r="D55" s="20" t="s">
        <v>39</v>
      </c>
      <c r="E55" s="20" t="s">
        <v>42</v>
      </c>
      <c r="F55" s="20" t="s">
        <v>45</v>
      </c>
      <c r="G55" s="37" t="s">
        <v>153</v>
      </c>
      <c r="H55" s="20" t="s">
        <v>6</v>
      </c>
      <c r="I55" s="21" t="s">
        <v>7</v>
      </c>
      <c r="J55" s="63">
        <v>0</v>
      </c>
      <c r="K55" s="63">
        <v>0</v>
      </c>
      <c r="L55" s="63">
        <v>0</v>
      </c>
      <c r="M55" s="22">
        <f t="shared" si="16"/>
        <v>0</v>
      </c>
      <c r="N55" s="22">
        <v>0</v>
      </c>
      <c r="O55" s="40">
        <f t="shared" si="15"/>
        <v>0</v>
      </c>
      <c r="P55" s="22">
        <v>0</v>
      </c>
      <c r="Q55" s="23">
        <v>0</v>
      </c>
    </row>
    <row r="56" spans="1:17" s="19" customFormat="1" ht="24.75" x14ac:dyDescent="0.25">
      <c r="A56" s="38" t="s">
        <v>4</v>
      </c>
      <c r="B56" s="20" t="s">
        <v>55</v>
      </c>
      <c r="C56" s="20" t="s">
        <v>55</v>
      </c>
      <c r="D56" s="20" t="s">
        <v>39</v>
      </c>
      <c r="E56" s="20" t="s">
        <v>42</v>
      </c>
      <c r="F56" s="92" t="s">
        <v>48</v>
      </c>
      <c r="G56" s="37" t="s">
        <v>205</v>
      </c>
      <c r="H56" s="20" t="s">
        <v>6</v>
      </c>
      <c r="I56" s="21" t="s">
        <v>7</v>
      </c>
      <c r="J56" s="63">
        <v>1237600</v>
      </c>
      <c r="K56" s="63">
        <v>0</v>
      </c>
      <c r="L56" s="63">
        <v>1237600</v>
      </c>
      <c r="M56" s="22">
        <f t="shared" ref="M56" si="17">+J56-L56-K56</f>
        <v>0</v>
      </c>
      <c r="N56" s="22">
        <v>0</v>
      </c>
      <c r="O56" s="40">
        <f t="shared" ref="O56" si="18">IF(N56&gt;1,N56/(J56-K56),0)</f>
        <v>0</v>
      </c>
      <c r="P56" s="22">
        <v>0</v>
      </c>
      <c r="Q56" s="23">
        <v>0</v>
      </c>
    </row>
    <row r="57" spans="1:17" s="19" customFormat="1" ht="16.5" x14ac:dyDescent="0.25">
      <c r="A57" s="38" t="s">
        <v>4</v>
      </c>
      <c r="B57" s="20" t="s">
        <v>55</v>
      </c>
      <c r="C57" s="20" t="s">
        <v>55</v>
      </c>
      <c r="D57" s="20" t="s">
        <v>39</v>
      </c>
      <c r="E57" s="20" t="s">
        <v>42</v>
      </c>
      <c r="F57" s="20" t="s">
        <v>49</v>
      </c>
      <c r="G57" s="37" t="s">
        <v>154</v>
      </c>
      <c r="H57" s="20" t="s">
        <v>6</v>
      </c>
      <c r="I57" s="21" t="s">
        <v>7</v>
      </c>
      <c r="J57" s="63">
        <v>3000000</v>
      </c>
      <c r="K57" s="22">
        <v>0</v>
      </c>
      <c r="L57" s="63">
        <v>0</v>
      </c>
      <c r="M57" s="22">
        <f t="shared" si="16"/>
        <v>3000000</v>
      </c>
      <c r="N57" s="22">
        <v>0</v>
      </c>
      <c r="O57" s="40">
        <f t="shared" si="15"/>
        <v>0</v>
      </c>
      <c r="P57" s="22">
        <v>0</v>
      </c>
      <c r="Q57" s="72">
        <v>0</v>
      </c>
    </row>
    <row r="58" spans="1:17" s="19" customFormat="1" ht="16.5" x14ac:dyDescent="0.25">
      <c r="A58" s="38" t="s">
        <v>4</v>
      </c>
      <c r="B58" s="20" t="s">
        <v>55</v>
      </c>
      <c r="C58" s="20" t="s">
        <v>55</v>
      </c>
      <c r="D58" s="20" t="s">
        <v>39</v>
      </c>
      <c r="E58" s="20" t="s">
        <v>42</v>
      </c>
      <c r="F58" s="20" t="s">
        <v>50</v>
      </c>
      <c r="G58" s="37" t="s">
        <v>155</v>
      </c>
      <c r="H58" s="20" t="s">
        <v>6</v>
      </c>
      <c r="I58" s="21" t="s">
        <v>7</v>
      </c>
      <c r="J58" s="63">
        <v>442673707</v>
      </c>
      <c r="K58" s="22">
        <v>0</v>
      </c>
      <c r="L58" s="63">
        <v>345865409</v>
      </c>
      <c r="M58" s="22">
        <f t="shared" si="16"/>
        <v>96808298</v>
      </c>
      <c r="N58" s="22">
        <v>94728525</v>
      </c>
      <c r="O58" s="40">
        <f t="shared" ref="O58:O101" si="19">IF(N58&gt;1,N58/(J58-K58),0)</f>
        <v>0.21399175849402774</v>
      </c>
      <c r="P58" s="22">
        <v>0</v>
      </c>
      <c r="Q58" s="23">
        <v>0</v>
      </c>
    </row>
    <row r="59" spans="1:17" s="19" customFormat="1" ht="43.5" customHeight="1" x14ac:dyDescent="0.25">
      <c r="A59" s="38" t="s">
        <v>4</v>
      </c>
      <c r="B59" s="20" t="s">
        <v>55</v>
      </c>
      <c r="C59" s="20" t="s">
        <v>55</v>
      </c>
      <c r="D59" s="20" t="s">
        <v>39</v>
      </c>
      <c r="E59" s="20" t="s">
        <v>44</v>
      </c>
      <c r="F59" s="20" t="s">
        <v>40</v>
      </c>
      <c r="G59" s="37" t="s">
        <v>156</v>
      </c>
      <c r="H59" s="20" t="s">
        <v>6</v>
      </c>
      <c r="I59" s="21" t="s">
        <v>7</v>
      </c>
      <c r="J59" s="63">
        <v>14700000</v>
      </c>
      <c r="K59" s="22">
        <v>0</v>
      </c>
      <c r="L59" s="63">
        <v>865000</v>
      </c>
      <c r="M59" s="22">
        <f t="shared" si="16"/>
        <v>13835000</v>
      </c>
      <c r="N59" s="22">
        <v>865000</v>
      </c>
      <c r="O59" s="40">
        <f t="shared" si="19"/>
        <v>5.8843537414965986E-2</v>
      </c>
      <c r="P59" s="22">
        <v>865000</v>
      </c>
      <c r="Q59" s="23">
        <v>865000</v>
      </c>
    </row>
    <row r="60" spans="1:17" s="19" customFormat="1" ht="23.25" customHeight="1" x14ac:dyDescent="0.25">
      <c r="A60" s="38" t="s">
        <v>4</v>
      </c>
      <c r="B60" s="20" t="s">
        <v>55</v>
      </c>
      <c r="C60" s="20" t="s">
        <v>55</v>
      </c>
      <c r="D60" s="20" t="s">
        <v>39</v>
      </c>
      <c r="E60" s="20" t="s">
        <v>44</v>
      </c>
      <c r="F60" s="20" t="s">
        <v>42</v>
      </c>
      <c r="G60" s="37" t="s">
        <v>157</v>
      </c>
      <c r="H60" s="20" t="s">
        <v>6</v>
      </c>
      <c r="I60" s="21">
        <v>10</v>
      </c>
      <c r="J60" s="63">
        <v>200811666</v>
      </c>
      <c r="K60" s="44">
        <v>0</v>
      </c>
      <c r="L60" s="63">
        <v>93562835.799999997</v>
      </c>
      <c r="M60" s="22">
        <f t="shared" si="16"/>
        <v>107248830.2</v>
      </c>
      <c r="N60" s="22">
        <v>63562835.799999997</v>
      </c>
      <c r="O60" s="40">
        <f t="shared" si="19"/>
        <v>0.31652959743882608</v>
      </c>
      <c r="P60" s="22">
        <v>26729183</v>
      </c>
      <c r="Q60" s="23">
        <v>26729183</v>
      </c>
    </row>
    <row r="61" spans="1:17" s="19" customFormat="1" ht="33" x14ac:dyDescent="0.25">
      <c r="A61" s="38" t="s">
        <v>4</v>
      </c>
      <c r="B61" s="20" t="s">
        <v>55</v>
      </c>
      <c r="C61" s="20" t="s">
        <v>55</v>
      </c>
      <c r="D61" s="20" t="s">
        <v>39</v>
      </c>
      <c r="E61" s="20" t="s">
        <v>44</v>
      </c>
      <c r="F61" s="20" t="s">
        <v>44</v>
      </c>
      <c r="G61" s="37" t="s">
        <v>158</v>
      </c>
      <c r="H61" s="20" t="s">
        <v>6</v>
      </c>
      <c r="I61" s="21" t="s">
        <v>7</v>
      </c>
      <c r="J61" s="63">
        <v>298067973</v>
      </c>
      <c r="K61" s="44">
        <v>0</v>
      </c>
      <c r="L61" s="63">
        <v>250243990</v>
      </c>
      <c r="M61" s="22">
        <f t="shared" si="16"/>
        <v>47823983</v>
      </c>
      <c r="N61" s="22">
        <v>250243990</v>
      </c>
      <c r="O61" s="40">
        <f t="shared" si="19"/>
        <v>0.83955343300167307</v>
      </c>
      <c r="P61" s="22">
        <v>62938508</v>
      </c>
      <c r="Q61" s="23">
        <v>62366731</v>
      </c>
    </row>
    <row r="62" spans="1:17" s="19" customFormat="1" ht="29.25" customHeight="1" x14ac:dyDescent="0.25">
      <c r="A62" s="38" t="s">
        <v>4</v>
      </c>
      <c r="B62" s="20" t="s">
        <v>55</v>
      </c>
      <c r="C62" s="20" t="s">
        <v>55</v>
      </c>
      <c r="D62" s="20" t="s">
        <v>39</v>
      </c>
      <c r="E62" s="20" t="s">
        <v>44</v>
      </c>
      <c r="F62" s="20" t="s">
        <v>45</v>
      </c>
      <c r="G62" s="37" t="s">
        <v>159</v>
      </c>
      <c r="H62" s="20" t="s">
        <v>6</v>
      </c>
      <c r="I62" s="21" t="s">
        <v>7</v>
      </c>
      <c r="J62" s="63">
        <v>23600500</v>
      </c>
      <c r="K62" s="44">
        <v>0</v>
      </c>
      <c r="L62" s="63">
        <v>11130004</v>
      </c>
      <c r="M62" s="22">
        <f t="shared" si="16"/>
        <v>12470496</v>
      </c>
      <c r="N62" s="22">
        <v>5062704</v>
      </c>
      <c r="O62" s="40">
        <f t="shared" si="19"/>
        <v>0.21451681108451093</v>
      </c>
      <c r="P62" s="22">
        <v>4575204</v>
      </c>
      <c r="Q62" s="23">
        <v>4575204</v>
      </c>
    </row>
    <row r="63" spans="1:17" s="19" customFormat="1" ht="33" x14ac:dyDescent="0.25">
      <c r="A63" s="38" t="s">
        <v>4</v>
      </c>
      <c r="B63" s="20" t="s">
        <v>55</v>
      </c>
      <c r="C63" s="20" t="s">
        <v>55</v>
      </c>
      <c r="D63" s="20" t="s">
        <v>39</v>
      </c>
      <c r="E63" s="20" t="s">
        <v>44</v>
      </c>
      <c r="F63" s="20" t="s">
        <v>47</v>
      </c>
      <c r="G63" s="37" t="s">
        <v>160</v>
      </c>
      <c r="H63" s="20" t="s">
        <v>6</v>
      </c>
      <c r="I63" s="21" t="s">
        <v>7</v>
      </c>
      <c r="J63" s="63">
        <v>47659004</v>
      </c>
      <c r="K63" s="44">
        <v>0</v>
      </c>
      <c r="L63" s="63">
        <v>18641329</v>
      </c>
      <c r="M63" s="22">
        <f t="shared" si="16"/>
        <v>29017675</v>
      </c>
      <c r="N63" s="22">
        <v>7709329</v>
      </c>
      <c r="O63" s="40">
        <f t="shared" si="19"/>
        <v>0.1617601786222809</v>
      </c>
      <c r="P63" s="22">
        <v>7522489</v>
      </c>
      <c r="Q63" s="23">
        <v>7522489</v>
      </c>
    </row>
    <row r="64" spans="1:17" s="19" customFormat="1" ht="16.5" x14ac:dyDescent="0.25">
      <c r="A64" s="38" t="s">
        <v>4</v>
      </c>
      <c r="B64" s="20" t="s">
        <v>55</v>
      </c>
      <c r="C64" s="20" t="s">
        <v>55</v>
      </c>
      <c r="D64" s="20" t="s">
        <v>39</v>
      </c>
      <c r="E64" s="20" t="s">
        <v>44</v>
      </c>
      <c r="F64" s="20" t="s">
        <v>48</v>
      </c>
      <c r="G64" s="37" t="s">
        <v>161</v>
      </c>
      <c r="H64" s="20" t="s">
        <v>6</v>
      </c>
      <c r="I64" s="21" t="s">
        <v>7</v>
      </c>
      <c r="J64" s="63">
        <v>325269328</v>
      </c>
      <c r="K64" s="22">
        <v>0</v>
      </c>
      <c r="L64" s="63">
        <v>40568325.600000001</v>
      </c>
      <c r="M64" s="22">
        <f t="shared" si="16"/>
        <v>284701002.39999998</v>
      </c>
      <c r="N64" s="22">
        <v>18428255.600000001</v>
      </c>
      <c r="O64" s="40">
        <f t="shared" si="19"/>
        <v>5.665537452704425E-2</v>
      </c>
      <c r="P64" s="22">
        <v>12628257.6</v>
      </c>
      <c r="Q64" s="23">
        <v>12628257.6</v>
      </c>
    </row>
    <row r="65" spans="1:17" s="19" customFormat="1" ht="24.75" x14ac:dyDescent="0.25">
      <c r="A65" s="38" t="s">
        <v>4</v>
      </c>
      <c r="B65" s="20" t="s">
        <v>55</v>
      </c>
      <c r="C65" s="20" t="s">
        <v>55</v>
      </c>
      <c r="D65" s="20" t="s">
        <v>39</v>
      </c>
      <c r="E65" s="20" t="s">
        <v>44</v>
      </c>
      <c r="F65" s="20" t="s">
        <v>49</v>
      </c>
      <c r="G65" s="37" t="s">
        <v>162</v>
      </c>
      <c r="H65" s="20" t="s">
        <v>6</v>
      </c>
      <c r="I65" s="89" t="s">
        <v>7</v>
      </c>
      <c r="J65" s="63">
        <v>17154862</v>
      </c>
      <c r="K65" s="22">
        <v>0</v>
      </c>
      <c r="L65" s="63">
        <v>4393400</v>
      </c>
      <c r="M65" s="22">
        <f>+J65-L65-K65</f>
        <v>12761462</v>
      </c>
      <c r="N65" s="22">
        <v>4393400</v>
      </c>
      <c r="O65" s="40">
        <f t="shared" si="19"/>
        <v>0.25610232247860693</v>
      </c>
      <c r="P65" s="22">
        <v>4005900</v>
      </c>
      <c r="Q65" s="23">
        <v>4005900</v>
      </c>
    </row>
    <row r="66" spans="1:17" s="19" customFormat="1" ht="16.5" x14ac:dyDescent="0.25">
      <c r="A66" s="38" t="s">
        <v>4</v>
      </c>
      <c r="B66" s="20" t="s">
        <v>55</v>
      </c>
      <c r="C66" s="20" t="s">
        <v>55</v>
      </c>
      <c r="D66" s="20" t="s">
        <v>39</v>
      </c>
      <c r="E66" s="20" t="s">
        <v>44</v>
      </c>
      <c r="F66" s="20" t="s">
        <v>50</v>
      </c>
      <c r="G66" s="37" t="s">
        <v>163</v>
      </c>
      <c r="H66" s="20" t="s">
        <v>6</v>
      </c>
      <c r="I66" s="21" t="s">
        <v>7</v>
      </c>
      <c r="J66" s="63">
        <v>112979095</v>
      </c>
      <c r="K66" s="22">
        <v>0</v>
      </c>
      <c r="L66" s="63">
        <v>6540340</v>
      </c>
      <c r="M66" s="22">
        <f t="shared" si="16"/>
        <v>106438755</v>
      </c>
      <c r="N66" s="22">
        <v>4540340</v>
      </c>
      <c r="O66" s="40">
        <f t="shared" si="19"/>
        <v>4.0187434675414954E-2</v>
      </c>
      <c r="P66" s="22">
        <v>2265002</v>
      </c>
      <c r="Q66" s="23">
        <v>2265002</v>
      </c>
    </row>
    <row r="67" spans="1:17" s="19" customFormat="1" ht="16.5" x14ac:dyDescent="0.25">
      <c r="A67" s="38" t="s">
        <v>4</v>
      </c>
      <c r="B67" s="20" t="s">
        <v>55</v>
      </c>
      <c r="C67" s="20" t="s">
        <v>55</v>
      </c>
      <c r="D67" s="20" t="s">
        <v>39</v>
      </c>
      <c r="E67" s="20" t="s">
        <v>45</v>
      </c>
      <c r="F67" s="20" t="s">
        <v>40</v>
      </c>
      <c r="G67" s="37" t="s">
        <v>164</v>
      </c>
      <c r="H67" s="20" t="s">
        <v>6</v>
      </c>
      <c r="I67" s="21" t="s">
        <v>7</v>
      </c>
      <c r="J67" s="63">
        <v>64542600</v>
      </c>
      <c r="K67" s="22">
        <v>0</v>
      </c>
      <c r="L67" s="63">
        <v>3264184</v>
      </c>
      <c r="M67" s="22">
        <f t="shared" si="16"/>
        <v>61278416</v>
      </c>
      <c r="N67" s="22">
        <v>3264184</v>
      </c>
      <c r="O67" s="40">
        <f t="shared" si="19"/>
        <v>5.0574101446176634E-2</v>
      </c>
      <c r="P67" s="22">
        <v>3264184</v>
      </c>
      <c r="Q67" s="23">
        <v>3264184</v>
      </c>
    </row>
    <row r="68" spans="1:17" s="19" customFormat="1" ht="24.75" x14ac:dyDescent="0.25">
      <c r="A68" s="38" t="s">
        <v>4</v>
      </c>
      <c r="B68" s="20" t="s">
        <v>55</v>
      </c>
      <c r="C68" s="20" t="s">
        <v>55</v>
      </c>
      <c r="D68" s="20" t="s">
        <v>39</v>
      </c>
      <c r="E68" s="20" t="s">
        <v>45</v>
      </c>
      <c r="F68" s="20" t="s">
        <v>42</v>
      </c>
      <c r="G68" s="37" t="s">
        <v>165</v>
      </c>
      <c r="H68" s="20" t="s">
        <v>6</v>
      </c>
      <c r="I68" s="21" t="s">
        <v>7</v>
      </c>
      <c r="J68" s="63">
        <v>81093207</v>
      </c>
      <c r="K68" s="22">
        <v>0</v>
      </c>
      <c r="L68" s="63">
        <v>24871446.260000002</v>
      </c>
      <c r="M68" s="22">
        <f t="shared" si="16"/>
        <v>56221760.739999995</v>
      </c>
      <c r="N68" s="22">
        <v>16506846.26</v>
      </c>
      <c r="O68" s="40">
        <f t="shared" si="19"/>
        <v>0.20355399509603805</v>
      </c>
      <c r="P68" s="22">
        <v>15785076.26</v>
      </c>
      <c r="Q68" s="23">
        <v>15785076.26</v>
      </c>
    </row>
    <row r="69" spans="1:17" s="19" customFormat="1" ht="16.5" x14ac:dyDescent="0.25">
      <c r="A69" s="38" t="s">
        <v>4</v>
      </c>
      <c r="B69" s="20" t="s">
        <v>55</v>
      </c>
      <c r="C69" s="20" t="s">
        <v>55</v>
      </c>
      <c r="D69" s="20" t="s">
        <v>39</v>
      </c>
      <c r="E69" s="20" t="s">
        <v>45</v>
      </c>
      <c r="F69" s="20" t="s">
        <v>44</v>
      </c>
      <c r="G69" s="37" t="s">
        <v>147</v>
      </c>
      <c r="H69" s="20" t="s">
        <v>6</v>
      </c>
      <c r="I69" s="21" t="s">
        <v>7</v>
      </c>
      <c r="J69" s="63">
        <v>42317000</v>
      </c>
      <c r="K69" s="22">
        <v>0</v>
      </c>
      <c r="L69" s="63">
        <v>9437405.5399999991</v>
      </c>
      <c r="M69" s="22">
        <f t="shared" si="16"/>
        <v>32879594.460000001</v>
      </c>
      <c r="N69" s="22">
        <v>9437405.5399999991</v>
      </c>
      <c r="O69" s="40">
        <f t="shared" si="19"/>
        <v>0.22301688541248196</v>
      </c>
      <c r="P69" s="22">
        <v>4930405.54</v>
      </c>
      <c r="Q69" s="23">
        <v>4930405.54</v>
      </c>
    </row>
    <row r="70" spans="1:17" s="19" customFormat="1" ht="16.5" x14ac:dyDescent="0.25">
      <c r="A70" s="38" t="s">
        <v>4</v>
      </c>
      <c r="B70" s="20" t="s">
        <v>55</v>
      </c>
      <c r="C70" s="20" t="s">
        <v>55</v>
      </c>
      <c r="D70" s="20" t="s">
        <v>39</v>
      </c>
      <c r="E70" s="20" t="s">
        <v>45</v>
      </c>
      <c r="F70" s="20" t="s">
        <v>45</v>
      </c>
      <c r="G70" s="37" t="s">
        <v>148</v>
      </c>
      <c r="H70" s="20" t="s">
        <v>6</v>
      </c>
      <c r="I70" s="21" t="s">
        <v>7</v>
      </c>
      <c r="J70" s="63">
        <v>1450000</v>
      </c>
      <c r="K70" s="22">
        <v>0</v>
      </c>
      <c r="L70" s="63">
        <v>461000</v>
      </c>
      <c r="M70" s="22">
        <f t="shared" si="16"/>
        <v>989000</v>
      </c>
      <c r="N70" s="22">
        <v>461000</v>
      </c>
      <c r="O70" s="40">
        <f t="shared" si="19"/>
        <v>0.31793103448275861</v>
      </c>
      <c r="P70" s="22">
        <v>461000</v>
      </c>
      <c r="Q70" s="23">
        <v>461000</v>
      </c>
    </row>
    <row r="71" spans="1:17" s="19" customFormat="1" ht="16.5" x14ac:dyDescent="0.25">
      <c r="A71" s="38" t="s">
        <v>4</v>
      </c>
      <c r="B71" s="20" t="s">
        <v>55</v>
      </c>
      <c r="C71" s="20" t="s">
        <v>55</v>
      </c>
      <c r="D71" s="20" t="s">
        <v>39</v>
      </c>
      <c r="E71" s="20" t="s">
        <v>45</v>
      </c>
      <c r="F71" s="20" t="s">
        <v>47</v>
      </c>
      <c r="G71" s="37" t="s">
        <v>166</v>
      </c>
      <c r="H71" s="20" t="s">
        <v>6</v>
      </c>
      <c r="I71" s="21" t="s">
        <v>7</v>
      </c>
      <c r="J71" s="63">
        <v>5726333</v>
      </c>
      <c r="K71" s="22">
        <v>0</v>
      </c>
      <c r="L71" s="63">
        <v>5622908</v>
      </c>
      <c r="M71" s="22">
        <f t="shared" si="16"/>
        <v>103425</v>
      </c>
      <c r="N71" s="22">
        <v>5122908</v>
      </c>
      <c r="O71" s="40">
        <f t="shared" si="19"/>
        <v>0.89462278913922755</v>
      </c>
      <c r="P71" s="22">
        <v>4469965</v>
      </c>
      <c r="Q71" s="23">
        <v>4469965</v>
      </c>
    </row>
    <row r="72" spans="1:17" s="19" customFormat="1" ht="16.5" x14ac:dyDescent="0.25">
      <c r="A72" s="38" t="s">
        <v>4</v>
      </c>
      <c r="B72" s="20" t="s">
        <v>55</v>
      </c>
      <c r="C72" s="20" t="s">
        <v>55</v>
      </c>
      <c r="D72" s="20" t="s">
        <v>39</v>
      </c>
      <c r="E72" s="20" t="s">
        <v>45</v>
      </c>
      <c r="F72" s="20" t="s">
        <v>48</v>
      </c>
      <c r="G72" s="37" t="s">
        <v>167</v>
      </c>
      <c r="H72" s="20" t="s">
        <v>6</v>
      </c>
      <c r="I72" s="21" t="s">
        <v>7</v>
      </c>
      <c r="J72" s="63">
        <v>25420000</v>
      </c>
      <c r="K72" s="22">
        <v>0</v>
      </c>
      <c r="L72" s="63">
        <v>7920425</v>
      </c>
      <c r="M72" s="22">
        <f t="shared" si="16"/>
        <v>17499575</v>
      </c>
      <c r="N72" s="22">
        <v>7920425</v>
      </c>
      <c r="O72" s="40">
        <f t="shared" si="19"/>
        <v>0.3115824154209284</v>
      </c>
      <c r="P72" s="22">
        <v>7855407</v>
      </c>
      <c r="Q72" s="23">
        <v>7855407</v>
      </c>
    </row>
    <row r="73" spans="1:17" s="19" customFormat="1" ht="16.5" x14ac:dyDescent="0.25">
      <c r="A73" s="38" t="s">
        <v>4</v>
      </c>
      <c r="B73" s="20" t="s">
        <v>55</v>
      </c>
      <c r="C73" s="20" t="s">
        <v>55</v>
      </c>
      <c r="D73" s="20" t="s">
        <v>39</v>
      </c>
      <c r="E73" s="20" t="s">
        <v>45</v>
      </c>
      <c r="F73" s="20" t="s">
        <v>49</v>
      </c>
      <c r="G73" s="37" t="s">
        <v>168</v>
      </c>
      <c r="H73" s="20" t="s">
        <v>6</v>
      </c>
      <c r="I73" s="21" t="s">
        <v>7</v>
      </c>
      <c r="J73" s="63">
        <v>5232000</v>
      </c>
      <c r="K73" s="22">
        <v>0</v>
      </c>
      <c r="L73" s="63">
        <v>3864950</v>
      </c>
      <c r="M73" s="22">
        <f t="shared" si="16"/>
        <v>1367050</v>
      </c>
      <c r="N73" s="22">
        <v>3864950</v>
      </c>
      <c r="O73" s="40">
        <f t="shared" si="19"/>
        <v>0.73871368501529056</v>
      </c>
      <c r="P73" s="22">
        <v>2052950</v>
      </c>
      <c r="Q73" s="23">
        <v>2052950</v>
      </c>
    </row>
    <row r="74" spans="1:17" s="19" customFormat="1" ht="24.75" x14ac:dyDescent="0.25">
      <c r="A74" s="38" t="s">
        <v>4</v>
      </c>
      <c r="B74" s="20" t="s">
        <v>55</v>
      </c>
      <c r="C74" s="92" t="s">
        <v>55</v>
      </c>
      <c r="D74" s="20" t="s">
        <v>39</v>
      </c>
      <c r="E74" s="20" t="s">
        <v>45</v>
      </c>
      <c r="F74" s="92" t="s">
        <v>50</v>
      </c>
      <c r="G74" s="37" t="s">
        <v>169</v>
      </c>
      <c r="H74" s="20" t="s">
        <v>6</v>
      </c>
      <c r="I74" s="21" t="s">
        <v>7</v>
      </c>
      <c r="J74" s="63">
        <v>11217283</v>
      </c>
      <c r="K74" s="22">
        <v>0</v>
      </c>
      <c r="L74" s="63">
        <v>7270313</v>
      </c>
      <c r="M74" s="22">
        <f t="shared" si="16"/>
        <v>3946970</v>
      </c>
      <c r="N74" s="22">
        <v>4193180</v>
      </c>
      <c r="O74" s="40">
        <f t="shared" si="19"/>
        <v>0.37381422934591202</v>
      </c>
      <c r="P74" s="22">
        <v>4153030</v>
      </c>
      <c r="Q74" s="23">
        <v>4153030</v>
      </c>
    </row>
    <row r="75" spans="1:17" s="19" customFormat="1" ht="16.5" x14ac:dyDescent="0.25">
      <c r="A75" s="38" t="s">
        <v>4</v>
      </c>
      <c r="B75" s="20" t="s">
        <v>55</v>
      </c>
      <c r="C75" s="92" t="s">
        <v>55</v>
      </c>
      <c r="D75" s="20" t="s">
        <v>39</v>
      </c>
      <c r="E75" s="20" t="s">
        <v>45</v>
      </c>
      <c r="F75" s="92" t="s">
        <v>51</v>
      </c>
      <c r="G75" s="37" t="s">
        <v>195</v>
      </c>
      <c r="H75" s="20" t="s">
        <v>6</v>
      </c>
      <c r="I75" s="21" t="s">
        <v>7</v>
      </c>
      <c r="J75" s="63">
        <v>2000000</v>
      </c>
      <c r="K75" s="22">
        <v>0</v>
      </c>
      <c r="L75" s="63">
        <v>0</v>
      </c>
      <c r="M75" s="22">
        <f t="shared" ref="M75" si="20">+J75-L75-K75</f>
        <v>2000000</v>
      </c>
      <c r="N75" s="22">
        <v>0</v>
      </c>
      <c r="O75" s="40">
        <f t="shared" ref="O75" si="21">IF(N75&gt;1,N75/(J75-K75),0)</f>
        <v>0</v>
      </c>
      <c r="P75" s="22">
        <v>0</v>
      </c>
      <c r="Q75" s="23">
        <v>0</v>
      </c>
    </row>
    <row r="76" spans="1:17" s="19" customFormat="1" ht="16.5" x14ac:dyDescent="0.25">
      <c r="A76" s="38" t="s">
        <v>4</v>
      </c>
      <c r="B76" s="20" t="s">
        <v>55</v>
      </c>
      <c r="C76" s="20" t="s">
        <v>55</v>
      </c>
      <c r="D76" s="20" t="s">
        <v>55</v>
      </c>
      <c r="E76" s="20" t="s">
        <v>47</v>
      </c>
      <c r="F76" s="20" t="s">
        <v>45</v>
      </c>
      <c r="G76" s="37" t="s">
        <v>170</v>
      </c>
      <c r="H76" s="20" t="s">
        <v>6</v>
      </c>
      <c r="I76" s="21" t="s">
        <v>7</v>
      </c>
      <c r="J76" s="63">
        <v>52773000</v>
      </c>
      <c r="K76" s="22">
        <v>0</v>
      </c>
      <c r="L76" s="63">
        <v>14853920</v>
      </c>
      <c r="M76" s="22">
        <f t="shared" si="16"/>
        <v>37919080</v>
      </c>
      <c r="N76" s="22">
        <v>14853920</v>
      </c>
      <c r="O76" s="40">
        <f t="shared" si="19"/>
        <v>0.28146817501373811</v>
      </c>
      <c r="P76" s="22">
        <v>13911120</v>
      </c>
      <c r="Q76" s="23">
        <v>13911120</v>
      </c>
    </row>
    <row r="77" spans="1:17" s="19" customFormat="1" ht="24.75" x14ac:dyDescent="0.25">
      <c r="A77" s="38" t="s">
        <v>4</v>
      </c>
      <c r="B77" s="20" t="s">
        <v>55</v>
      </c>
      <c r="C77" s="20" t="s">
        <v>55</v>
      </c>
      <c r="D77" s="20" t="s">
        <v>55</v>
      </c>
      <c r="E77" s="20" t="s">
        <v>48</v>
      </c>
      <c r="F77" s="20" t="s">
        <v>44</v>
      </c>
      <c r="G77" s="37" t="s">
        <v>171</v>
      </c>
      <c r="H77" s="20" t="s">
        <v>6</v>
      </c>
      <c r="I77" s="21" t="s">
        <v>7</v>
      </c>
      <c r="J77" s="63">
        <v>10800000</v>
      </c>
      <c r="K77" s="22">
        <v>0</v>
      </c>
      <c r="L77" s="63">
        <v>3400000</v>
      </c>
      <c r="M77" s="22">
        <f t="shared" si="16"/>
        <v>7400000</v>
      </c>
      <c r="N77" s="22">
        <v>3400000</v>
      </c>
      <c r="O77" s="40">
        <f t="shared" si="19"/>
        <v>0.31481481481481483</v>
      </c>
      <c r="P77" s="22">
        <v>3400000</v>
      </c>
      <c r="Q77" s="23">
        <v>3400000</v>
      </c>
    </row>
    <row r="78" spans="1:17" s="19" customFormat="1" ht="16.5" x14ac:dyDescent="0.25">
      <c r="A78" s="38" t="s">
        <v>4</v>
      </c>
      <c r="B78" s="20" t="s">
        <v>55</v>
      </c>
      <c r="C78" s="20" t="s">
        <v>55</v>
      </c>
      <c r="D78" s="20" t="s">
        <v>55</v>
      </c>
      <c r="E78" s="20" t="s">
        <v>48</v>
      </c>
      <c r="F78" s="20" t="s">
        <v>45</v>
      </c>
      <c r="G78" s="37" t="s">
        <v>172</v>
      </c>
      <c r="H78" s="20" t="s">
        <v>6</v>
      </c>
      <c r="I78" s="21" t="s">
        <v>7</v>
      </c>
      <c r="J78" s="63">
        <v>442334000</v>
      </c>
      <c r="K78" s="22">
        <v>0</v>
      </c>
      <c r="L78" s="63">
        <v>102802935</v>
      </c>
      <c r="M78" s="22">
        <f t="shared" si="16"/>
        <v>339531065</v>
      </c>
      <c r="N78" s="22">
        <v>102802935</v>
      </c>
      <c r="O78" s="40">
        <f t="shared" si="19"/>
        <v>0.23241020360180317</v>
      </c>
      <c r="P78" s="22">
        <v>30524630</v>
      </c>
      <c r="Q78" s="23">
        <v>29939130</v>
      </c>
    </row>
    <row r="79" spans="1:17" s="19" customFormat="1" ht="16.5" x14ac:dyDescent="0.25">
      <c r="A79" s="38" t="s">
        <v>4</v>
      </c>
      <c r="B79" s="20" t="s">
        <v>55</v>
      </c>
      <c r="C79" s="20" t="s">
        <v>55</v>
      </c>
      <c r="D79" s="20" t="s">
        <v>55</v>
      </c>
      <c r="E79" s="20" t="s">
        <v>48</v>
      </c>
      <c r="F79" s="20" t="s">
        <v>45</v>
      </c>
      <c r="G79" s="37" t="s">
        <v>172</v>
      </c>
      <c r="H79" s="20" t="s">
        <v>6</v>
      </c>
      <c r="I79" s="89">
        <v>20</v>
      </c>
      <c r="J79" s="63">
        <v>5000000</v>
      </c>
      <c r="K79" s="22">
        <v>0</v>
      </c>
      <c r="L79" s="63">
        <v>85000</v>
      </c>
      <c r="M79" s="22">
        <f t="shared" ref="M79" si="22">+J79-L79-K79</f>
        <v>4915000</v>
      </c>
      <c r="N79" s="22">
        <v>85000</v>
      </c>
      <c r="O79" s="40">
        <f t="shared" ref="O79" si="23">IF(N79&gt;1,N79/(J79-K79),0)</f>
        <v>1.7000000000000001E-2</v>
      </c>
      <c r="P79" s="22">
        <v>85000</v>
      </c>
      <c r="Q79" s="23">
        <v>85000</v>
      </c>
    </row>
    <row r="80" spans="1:17" s="19" customFormat="1" ht="16.5" x14ac:dyDescent="0.25">
      <c r="A80" s="38" t="s">
        <v>4</v>
      </c>
      <c r="B80" s="20" t="s">
        <v>55</v>
      </c>
      <c r="C80" s="20" t="s">
        <v>55</v>
      </c>
      <c r="D80" s="20" t="s">
        <v>55</v>
      </c>
      <c r="E80" s="20" t="s">
        <v>48</v>
      </c>
      <c r="F80" s="20" t="s">
        <v>47</v>
      </c>
      <c r="G80" s="37" t="s">
        <v>173</v>
      </c>
      <c r="H80" s="20" t="s">
        <v>6</v>
      </c>
      <c r="I80" s="21" t="s">
        <v>7</v>
      </c>
      <c r="J80" s="63">
        <v>100032850</v>
      </c>
      <c r="K80" s="22">
        <v>0</v>
      </c>
      <c r="L80" s="63">
        <v>50400000</v>
      </c>
      <c r="M80" s="22">
        <f t="shared" si="16"/>
        <v>49632850</v>
      </c>
      <c r="N80" s="22">
        <v>50400000</v>
      </c>
      <c r="O80" s="40">
        <f t="shared" si="19"/>
        <v>0.50383449036991346</v>
      </c>
      <c r="P80" s="22">
        <v>43002885</v>
      </c>
      <c r="Q80" s="23">
        <v>43002885</v>
      </c>
    </row>
    <row r="81" spans="1:17" s="19" customFormat="1" ht="16.5" x14ac:dyDescent="0.25">
      <c r="A81" s="38" t="s">
        <v>4</v>
      </c>
      <c r="B81" s="20" t="s">
        <v>55</v>
      </c>
      <c r="C81" s="20" t="s">
        <v>55</v>
      </c>
      <c r="D81" s="20" t="s">
        <v>55</v>
      </c>
      <c r="E81" s="20" t="s">
        <v>48</v>
      </c>
      <c r="F81" s="20" t="s">
        <v>50</v>
      </c>
      <c r="G81" s="37" t="s">
        <v>174</v>
      </c>
      <c r="H81" s="20" t="s">
        <v>6</v>
      </c>
      <c r="I81" s="21" t="s">
        <v>7</v>
      </c>
      <c r="J81" s="63">
        <v>181280000</v>
      </c>
      <c r="K81" s="22">
        <v>0</v>
      </c>
      <c r="L81" s="63">
        <v>154869500</v>
      </c>
      <c r="M81" s="22">
        <f t="shared" si="16"/>
        <v>26410500</v>
      </c>
      <c r="N81" s="22">
        <v>154869500</v>
      </c>
      <c r="O81" s="40">
        <f t="shared" si="19"/>
        <v>0.85431101059135039</v>
      </c>
      <c r="P81" s="22">
        <v>45133930</v>
      </c>
      <c r="Q81" s="23">
        <v>45133930</v>
      </c>
    </row>
    <row r="82" spans="1:17" s="19" customFormat="1" ht="24.75" x14ac:dyDescent="0.25">
      <c r="A82" s="38" t="s">
        <v>4</v>
      </c>
      <c r="B82" s="20" t="s">
        <v>55</v>
      </c>
      <c r="C82" s="20" t="s">
        <v>55</v>
      </c>
      <c r="D82" s="20" t="s">
        <v>55</v>
      </c>
      <c r="E82" s="20" t="s">
        <v>48</v>
      </c>
      <c r="F82" s="20" t="s">
        <v>51</v>
      </c>
      <c r="G82" s="37" t="s">
        <v>175</v>
      </c>
      <c r="H82" s="20" t="s">
        <v>6</v>
      </c>
      <c r="I82" s="21" t="s">
        <v>7</v>
      </c>
      <c r="J82" s="63">
        <v>2116284462</v>
      </c>
      <c r="K82" s="22">
        <v>0</v>
      </c>
      <c r="L82" s="63">
        <v>1096310319</v>
      </c>
      <c r="M82" s="22">
        <f t="shared" si="16"/>
        <v>1019974143</v>
      </c>
      <c r="N82" s="22">
        <v>1096310319</v>
      </c>
      <c r="O82" s="40">
        <f t="shared" si="19"/>
        <v>0.51803542419998172</v>
      </c>
      <c r="P82" s="22">
        <v>1087656892</v>
      </c>
      <c r="Q82" s="23">
        <v>1087656892</v>
      </c>
    </row>
    <row r="83" spans="1:17" s="19" customFormat="1" ht="24.75" x14ac:dyDescent="0.25">
      <c r="A83" s="38" t="s">
        <v>4</v>
      </c>
      <c r="B83" s="20" t="s">
        <v>55</v>
      </c>
      <c r="C83" s="20" t="s">
        <v>55</v>
      </c>
      <c r="D83" s="20" t="s">
        <v>55</v>
      </c>
      <c r="E83" s="20" t="s">
        <v>48</v>
      </c>
      <c r="F83" s="20" t="s">
        <v>51</v>
      </c>
      <c r="G83" s="37" t="s">
        <v>175</v>
      </c>
      <c r="H83" s="20" t="s">
        <v>9</v>
      </c>
      <c r="I83" s="21" t="s">
        <v>10</v>
      </c>
      <c r="J83" s="63">
        <v>342085060</v>
      </c>
      <c r="K83" s="22">
        <v>0</v>
      </c>
      <c r="L83" s="63">
        <v>40102842</v>
      </c>
      <c r="M83" s="22">
        <f t="shared" si="16"/>
        <v>301982218</v>
      </c>
      <c r="N83" s="22">
        <v>40102842</v>
      </c>
      <c r="O83" s="40">
        <f t="shared" si="19"/>
        <v>0.11723061509906338</v>
      </c>
      <c r="P83" s="22">
        <v>40102842</v>
      </c>
      <c r="Q83" s="23">
        <v>40102842</v>
      </c>
    </row>
    <row r="84" spans="1:17" s="19" customFormat="1" ht="24.75" x14ac:dyDescent="0.25">
      <c r="A84" s="38" t="s">
        <v>4</v>
      </c>
      <c r="B84" s="20" t="s">
        <v>55</v>
      </c>
      <c r="C84" s="20" t="s">
        <v>55</v>
      </c>
      <c r="D84" s="20" t="s">
        <v>55</v>
      </c>
      <c r="E84" s="20" t="s">
        <v>48</v>
      </c>
      <c r="F84" s="20" t="s">
        <v>51</v>
      </c>
      <c r="G84" s="37" t="s">
        <v>175</v>
      </c>
      <c r="H84" s="20" t="s">
        <v>9</v>
      </c>
      <c r="I84" s="21" t="s">
        <v>114</v>
      </c>
      <c r="J84" s="63">
        <v>670300000</v>
      </c>
      <c r="K84" s="22">
        <v>0</v>
      </c>
      <c r="L84" s="63">
        <v>318356142</v>
      </c>
      <c r="M84" s="22">
        <f t="shared" si="16"/>
        <v>351943858</v>
      </c>
      <c r="N84" s="22">
        <v>318356142</v>
      </c>
      <c r="O84" s="40">
        <f t="shared" si="19"/>
        <v>0.47494575861554528</v>
      </c>
      <c r="P84" s="22">
        <v>318161582</v>
      </c>
      <c r="Q84" s="23">
        <v>318161582</v>
      </c>
    </row>
    <row r="85" spans="1:17" s="19" customFormat="1" ht="16.5" x14ac:dyDescent="0.25">
      <c r="A85" s="38" t="s">
        <v>4</v>
      </c>
      <c r="B85" s="20" t="s">
        <v>55</v>
      </c>
      <c r="C85" s="20" t="s">
        <v>55</v>
      </c>
      <c r="D85" s="20" t="s">
        <v>55</v>
      </c>
      <c r="E85" s="20" t="s">
        <v>49</v>
      </c>
      <c r="F85" s="20" t="s">
        <v>40</v>
      </c>
      <c r="G85" s="37" t="s">
        <v>176</v>
      </c>
      <c r="H85" s="20" t="s">
        <v>6</v>
      </c>
      <c r="I85" s="21" t="s">
        <v>7</v>
      </c>
      <c r="J85" s="63">
        <v>1576328688</v>
      </c>
      <c r="K85" s="22">
        <v>0</v>
      </c>
      <c r="L85" s="63">
        <v>1268775173</v>
      </c>
      <c r="M85" s="22">
        <f t="shared" si="16"/>
        <v>307553515</v>
      </c>
      <c r="N85" s="22">
        <v>1268775173</v>
      </c>
      <c r="O85" s="40">
        <f t="shared" si="19"/>
        <v>0.80489252188246674</v>
      </c>
      <c r="P85" s="22">
        <v>1268775173</v>
      </c>
      <c r="Q85" s="23">
        <v>1268775173</v>
      </c>
    </row>
    <row r="86" spans="1:17" s="19" customFormat="1" ht="16.5" x14ac:dyDescent="0.25">
      <c r="A86" s="38" t="s">
        <v>4</v>
      </c>
      <c r="B86" s="20" t="s">
        <v>55</v>
      </c>
      <c r="C86" s="20" t="s">
        <v>55</v>
      </c>
      <c r="D86" s="20" t="s">
        <v>55</v>
      </c>
      <c r="E86" s="20" t="s">
        <v>49</v>
      </c>
      <c r="F86" s="20" t="s">
        <v>42</v>
      </c>
      <c r="G86" s="37" t="s">
        <v>177</v>
      </c>
      <c r="H86" s="20" t="s">
        <v>6</v>
      </c>
      <c r="I86" s="21" t="s">
        <v>7</v>
      </c>
      <c r="J86" s="63">
        <v>979051652</v>
      </c>
      <c r="K86" s="22">
        <v>0</v>
      </c>
      <c r="L86" s="63">
        <v>888678703</v>
      </c>
      <c r="M86" s="22">
        <f t="shared" si="16"/>
        <v>90372949</v>
      </c>
      <c r="N86" s="22">
        <v>888678703</v>
      </c>
      <c r="O86" s="40">
        <f t="shared" si="19"/>
        <v>0.90769337979728981</v>
      </c>
      <c r="P86" s="22">
        <v>437524443</v>
      </c>
      <c r="Q86" s="23">
        <v>436374943</v>
      </c>
    </row>
    <row r="87" spans="1:17" s="19" customFormat="1" ht="16.5" x14ac:dyDescent="0.25">
      <c r="A87" s="38" t="s">
        <v>4</v>
      </c>
      <c r="B87" s="20" t="s">
        <v>55</v>
      </c>
      <c r="C87" s="20" t="s">
        <v>55</v>
      </c>
      <c r="D87" s="20" t="s">
        <v>55</v>
      </c>
      <c r="E87" s="20" t="s">
        <v>49</v>
      </c>
      <c r="F87" s="20" t="s">
        <v>44</v>
      </c>
      <c r="G87" s="37" t="s">
        <v>178</v>
      </c>
      <c r="H87" s="20" t="s">
        <v>6</v>
      </c>
      <c r="I87" s="21" t="s">
        <v>7</v>
      </c>
      <c r="J87" s="63">
        <v>60000000</v>
      </c>
      <c r="K87" s="22">
        <v>0</v>
      </c>
      <c r="L87" s="63">
        <v>35916000</v>
      </c>
      <c r="M87" s="22">
        <f t="shared" si="16"/>
        <v>24084000</v>
      </c>
      <c r="N87" s="22">
        <v>35916000</v>
      </c>
      <c r="O87" s="40">
        <f t="shared" si="19"/>
        <v>0.59860000000000002</v>
      </c>
      <c r="P87" s="22">
        <v>0</v>
      </c>
      <c r="Q87" s="23">
        <v>0</v>
      </c>
    </row>
    <row r="88" spans="1:17" s="19" customFormat="1" ht="16.5" x14ac:dyDescent="0.25">
      <c r="A88" s="38" t="s">
        <v>4</v>
      </c>
      <c r="B88" s="20" t="s">
        <v>55</v>
      </c>
      <c r="C88" s="20" t="s">
        <v>55</v>
      </c>
      <c r="D88" s="20" t="s">
        <v>55</v>
      </c>
      <c r="E88" s="20" t="s">
        <v>50</v>
      </c>
      <c r="F88" s="20" t="s">
        <v>42</v>
      </c>
      <c r="G88" s="37" t="s">
        <v>179</v>
      </c>
      <c r="H88" s="20" t="s">
        <v>6</v>
      </c>
      <c r="I88" s="21" t="s">
        <v>7</v>
      </c>
      <c r="J88" s="63">
        <v>136300000</v>
      </c>
      <c r="K88" s="22">
        <v>0</v>
      </c>
      <c r="L88" s="63">
        <v>126186953</v>
      </c>
      <c r="M88" s="22">
        <f t="shared" si="16"/>
        <v>10113047</v>
      </c>
      <c r="N88" s="22">
        <v>126186953</v>
      </c>
      <c r="O88" s="40">
        <f t="shared" si="19"/>
        <v>0.9258030300807043</v>
      </c>
      <c r="P88" s="22">
        <v>35430953</v>
      </c>
      <c r="Q88" s="23">
        <v>35430953</v>
      </c>
    </row>
    <row r="89" spans="1:17" s="19" customFormat="1" ht="24.75" x14ac:dyDescent="0.25">
      <c r="A89" s="38" t="s">
        <v>4</v>
      </c>
      <c r="B89" s="20" t="s">
        <v>55</v>
      </c>
      <c r="C89" s="20" t="s">
        <v>55</v>
      </c>
      <c r="D89" s="20" t="s">
        <v>55</v>
      </c>
      <c r="E89" s="20" t="s">
        <v>50</v>
      </c>
      <c r="F89" s="20" t="s">
        <v>44</v>
      </c>
      <c r="G89" s="37" t="s">
        <v>180</v>
      </c>
      <c r="H89" s="20" t="s">
        <v>6</v>
      </c>
      <c r="I89" s="21" t="s">
        <v>7</v>
      </c>
      <c r="J89" s="63">
        <v>24000000</v>
      </c>
      <c r="K89" s="22">
        <v>0</v>
      </c>
      <c r="L89" s="63">
        <v>5860700</v>
      </c>
      <c r="M89" s="22">
        <f t="shared" si="16"/>
        <v>18139300</v>
      </c>
      <c r="N89" s="22">
        <v>5860700</v>
      </c>
      <c r="O89" s="40">
        <f t="shared" ref="O89:O100" si="24">IF(N89&gt;1,N89/(J89-K89),0)</f>
        <v>0.24419583333333333</v>
      </c>
      <c r="P89" s="22">
        <v>5860700</v>
      </c>
      <c r="Q89" s="23">
        <v>5860700</v>
      </c>
    </row>
    <row r="90" spans="1:17" s="19" customFormat="1" ht="33" x14ac:dyDescent="0.25">
      <c r="A90" s="38" t="s">
        <v>4</v>
      </c>
      <c r="B90" s="20" t="s">
        <v>55</v>
      </c>
      <c r="C90" s="20" t="s">
        <v>55</v>
      </c>
      <c r="D90" s="20" t="s">
        <v>55</v>
      </c>
      <c r="E90" s="20" t="s">
        <v>50</v>
      </c>
      <c r="F90" s="20" t="s">
        <v>45</v>
      </c>
      <c r="G90" s="37" t="s">
        <v>181</v>
      </c>
      <c r="H90" s="20" t="s">
        <v>6</v>
      </c>
      <c r="I90" s="21" t="s">
        <v>7</v>
      </c>
      <c r="J90" s="63">
        <v>460903765</v>
      </c>
      <c r="K90" s="22">
        <v>0</v>
      </c>
      <c r="L90" s="63">
        <v>232488096</v>
      </c>
      <c r="M90" s="22">
        <f t="shared" si="16"/>
        <v>228415669</v>
      </c>
      <c r="N90" s="22">
        <v>232488096</v>
      </c>
      <c r="O90" s="40">
        <f t="shared" si="24"/>
        <v>0.50441787126646709</v>
      </c>
      <c r="P90" s="22">
        <v>230444814</v>
      </c>
      <c r="Q90" s="23">
        <v>230444814</v>
      </c>
    </row>
    <row r="91" spans="1:17" s="19" customFormat="1" ht="16.5" x14ac:dyDescent="0.25">
      <c r="A91" s="38" t="s">
        <v>4</v>
      </c>
      <c r="B91" s="20" t="s">
        <v>55</v>
      </c>
      <c r="C91" s="20" t="s">
        <v>55</v>
      </c>
      <c r="D91" s="20" t="s">
        <v>55</v>
      </c>
      <c r="E91" s="20" t="s">
        <v>50</v>
      </c>
      <c r="F91" s="20" t="s">
        <v>47</v>
      </c>
      <c r="G91" s="37" t="s">
        <v>182</v>
      </c>
      <c r="H91" s="20" t="s">
        <v>6</v>
      </c>
      <c r="I91" s="21" t="s">
        <v>7</v>
      </c>
      <c r="J91" s="63">
        <v>9316042590</v>
      </c>
      <c r="K91" s="22">
        <v>0</v>
      </c>
      <c r="L91" s="63">
        <v>8560020302.7600002</v>
      </c>
      <c r="M91" s="22">
        <f t="shared" si="16"/>
        <v>756022287.23999977</v>
      </c>
      <c r="N91" s="22">
        <v>8557727073.7600002</v>
      </c>
      <c r="O91" s="40">
        <f t="shared" si="24"/>
        <v>0.91860111104966513</v>
      </c>
      <c r="P91" s="22">
        <v>3855271129</v>
      </c>
      <c r="Q91" s="23">
        <v>3523434461</v>
      </c>
    </row>
    <row r="92" spans="1:17" s="19" customFormat="1" ht="33" x14ac:dyDescent="0.25">
      <c r="A92" s="38" t="s">
        <v>4</v>
      </c>
      <c r="B92" s="20" t="s">
        <v>55</v>
      </c>
      <c r="C92" s="20" t="s">
        <v>55</v>
      </c>
      <c r="D92" s="20" t="s">
        <v>55</v>
      </c>
      <c r="E92" s="20" t="s">
        <v>50</v>
      </c>
      <c r="F92" s="20" t="s">
        <v>49</v>
      </c>
      <c r="G92" s="37" t="s">
        <v>183</v>
      </c>
      <c r="H92" s="20" t="s">
        <v>6</v>
      </c>
      <c r="I92" s="21" t="s">
        <v>7</v>
      </c>
      <c r="J92" s="63">
        <v>214654903</v>
      </c>
      <c r="K92" s="22">
        <v>0</v>
      </c>
      <c r="L92" s="63">
        <v>72649018.599999994</v>
      </c>
      <c r="M92" s="22">
        <f t="shared" si="16"/>
        <v>142005884.40000001</v>
      </c>
      <c r="N92" s="22">
        <v>61210983.600000001</v>
      </c>
      <c r="O92" s="40">
        <f t="shared" si="24"/>
        <v>0.28515996021763362</v>
      </c>
      <c r="P92" s="22">
        <v>15210021.6</v>
      </c>
      <c r="Q92" s="23">
        <v>15210021.6</v>
      </c>
    </row>
    <row r="93" spans="1:17" s="19" customFormat="1" ht="24.75" x14ac:dyDescent="0.25">
      <c r="A93" s="38" t="s">
        <v>4</v>
      </c>
      <c r="B93" s="20" t="s">
        <v>55</v>
      </c>
      <c r="C93" s="20" t="s">
        <v>55</v>
      </c>
      <c r="D93" s="20" t="s">
        <v>55</v>
      </c>
      <c r="E93" s="20" t="s">
        <v>50</v>
      </c>
      <c r="F93" s="92" t="s">
        <v>50</v>
      </c>
      <c r="G93" s="37" t="s">
        <v>193</v>
      </c>
      <c r="H93" s="20" t="s">
        <v>6</v>
      </c>
      <c r="I93" s="21" t="s">
        <v>7</v>
      </c>
      <c r="J93" s="63">
        <v>4940000</v>
      </c>
      <c r="K93" s="22">
        <v>0</v>
      </c>
      <c r="L93" s="63">
        <v>950000</v>
      </c>
      <c r="M93" s="22">
        <f t="shared" ref="M93" si="25">+J93-L93-K93</f>
        <v>3990000</v>
      </c>
      <c r="N93" s="22">
        <v>950000</v>
      </c>
      <c r="O93" s="40">
        <f t="shared" si="24"/>
        <v>0.19230769230769232</v>
      </c>
      <c r="P93" s="22">
        <v>150000</v>
      </c>
      <c r="Q93" s="23">
        <v>150000</v>
      </c>
    </row>
    <row r="94" spans="1:17" s="19" customFormat="1" ht="41.25" x14ac:dyDescent="0.25">
      <c r="A94" s="38" t="s">
        <v>4</v>
      </c>
      <c r="B94" s="20" t="s">
        <v>55</v>
      </c>
      <c r="C94" s="20" t="s">
        <v>55</v>
      </c>
      <c r="D94" s="20" t="s">
        <v>55</v>
      </c>
      <c r="E94" s="20" t="s">
        <v>50</v>
      </c>
      <c r="F94" s="20" t="s">
        <v>51</v>
      </c>
      <c r="G94" s="37" t="s">
        <v>184</v>
      </c>
      <c r="H94" s="20" t="s">
        <v>6</v>
      </c>
      <c r="I94" s="21" t="s">
        <v>7</v>
      </c>
      <c r="J94" s="63">
        <v>3205000</v>
      </c>
      <c r="K94" s="22">
        <v>0</v>
      </c>
      <c r="L94" s="63">
        <v>200000</v>
      </c>
      <c r="M94" s="22">
        <f t="shared" si="16"/>
        <v>3005000</v>
      </c>
      <c r="N94" s="22">
        <v>200000</v>
      </c>
      <c r="O94" s="40">
        <f t="shared" si="24"/>
        <v>6.2402496099843996E-2</v>
      </c>
      <c r="P94" s="22">
        <v>200000</v>
      </c>
      <c r="Q94" s="23">
        <v>200000</v>
      </c>
    </row>
    <row r="95" spans="1:17" s="19" customFormat="1" ht="24.75" x14ac:dyDescent="0.25">
      <c r="A95" s="38" t="s">
        <v>4</v>
      </c>
      <c r="B95" s="20" t="s">
        <v>55</v>
      </c>
      <c r="C95" s="20" t="s">
        <v>55</v>
      </c>
      <c r="D95" s="20" t="s">
        <v>55</v>
      </c>
      <c r="E95" s="20" t="s">
        <v>51</v>
      </c>
      <c r="F95" s="20" t="s">
        <v>44</v>
      </c>
      <c r="G95" s="37" t="s">
        <v>185</v>
      </c>
      <c r="H95" s="20" t="s">
        <v>6</v>
      </c>
      <c r="I95" s="21" t="s">
        <v>7</v>
      </c>
      <c r="J95" s="63">
        <v>304963135</v>
      </c>
      <c r="K95" s="22">
        <v>0</v>
      </c>
      <c r="L95" s="63">
        <v>183799855</v>
      </c>
      <c r="M95" s="22">
        <f t="shared" si="16"/>
        <v>121163280</v>
      </c>
      <c r="N95" s="22">
        <v>6495000</v>
      </c>
      <c r="O95" s="40">
        <f t="shared" si="24"/>
        <v>2.1297656190476924E-2</v>
      </c>
      <c r="P95" s="22">
        <v>0</v>
      </c>
      <c r="Q95" s="23">
        <v>0</v>
      </c>
    </row>
    <row r="96" spans="1:17" s="19" customFormat="1" ht="41.25" x14ac:dyDescent="0.25">
      <c r="A96" s="38" t="s">
        <v>4</v>
      </c>
      <c r="B96" s="20" t="s">
        <v>55</v>
      </c>
      <c r="C96" s="20" t="s">
        <v>55</v>
      </c>
      <c r="D96" s="20" t="s">
        <v>55</v>
      </c>
      <c r="E96" s="20" t="s">
        <v>51</v>
      </c>
      <c r="F96" s="20" t="s">
        <v>45</v>
      </c>
      <c r="G96" s="37" t="s">
        <v>186</v>
      </c>
      <c r="H96" s="20" t="s">
        <v>6</v>
      </c>
      <c r="I96" s="21" t="s">
        <v>7</v>
      </c>
      <c r="J96" s="63">
        <v>540377516</v>
      </c>
      <c r="K96" s="22">
        <v>0</v>
      </c>
      <c r="L96" s="63">
        <v>342720693</v>
      </c>
      <c r="M96" s="22">
        <f t="shared" si="16"/>
        <v>197656823</v>
      </c>
      <c r="N96" s="22">
        <v>342720693</v>
      </c>
      <c r="O96" s="40">
        <f t="shared" si="24"/>
        <v>0.63422456126024307</v>
      </c>
      <c r="P96" s="22">
        <v>191609377.30000001</v>
      </c>
      <c r="Q96" s="23">
        <v>190615897.30000001</v>
      </c>
    </row>
    <row r="97" spans="1:19" s="19" customFormat="1" ht="41.25" x14ac:dyDescent="0.25">
      <c r="A97" s="38" t="s">
        <v>4</v>
      </c>
      <c r="B97" s="20" t="s">
        <v>55</v>
      </c>
      <c r="C97" s="20" t="s">
        <v>55</v>
      </c>
      <c r="D97" s="20" t="s">
        <v>55</v>
      </c>
      <c r="E97" s="20" t="s">
        <v>51</v>
      </c>
      <c r="F97" s="20" t="s">
        <v>45</v>
      </c>
      <c r="G97" s="37" t="s">
        <v>186</v>
      </c>
      <c r="H97" s="20" t="s">
        <v>9</v>
      </c>
      <c r="I97" s="21" t="s">
        <v>10</v>
      </c>
      <c r="J97" s="63">
        <v>551414940</v>
      </c>
      <c r="K97" s="22">
        <v>0</v>
      </c>
      <c r="L97" s="63">
        <v>0</v>
      </c>
      <c r="M97" s="22">
        <f t="shared" si="16"/>
        <v>551414940</v>
      </c>
      <c r="N97" s="22">
        <v>0</v>
      </c>
      <c r="O97" s="40">
        <f t="shared" si="24"/>
        <v>0</v>
      </c>
      <c r="P97" s="22">
        <v>0</v>
      </c>
      <c r="Q97" s="23">
        <v>0</v>
      </c>
    </row>
    <row r="98" spans="1:19" s="19" customFormat="1" ht="16.5" x14ac:dyDescent="0.25">
      <c r="A98" s="38" t="s">
        <v>4</v>
      </c>
      <c r="B98" s="20" t="s">
        <v>55</v>
      </c>
      <c r="C98" s="20" t="s">
        <v>55</v>
      </c>
      <c r="D98" s="20" t="s">
        <v>55</v>
      </c>
      <c r="E98" s="20" t="s">
        <v>51</v>
      </c>
      <c r="F98" s="20" t="s">
        <v>48</v>
      </c>
      <c r="G98" s="37" t="s">
        <v>187</v>
      </c>
      <c r="H98" s="20" t="s">
        <v>6</v>
      </c>
      <c r="I98" s="21" t="s">
        <v>7</v>
      </c>
      <c r="J98" s="63">
        <v>400400000</v>
      </c>
      <c r="K98" s="22">
        <v>0</v>
      </c>
      <c r="L98" s="63">
        <v>0</v>
      </c>
      <c r="M98" s="22">
        <f t="shared" si="16"/>
        <v>400400000</v>
      </c>
      <c r="N98" s="22">
        <v>0</v>
      </c>
      <c r="O98" s="40">
        <f t="shared" si="24"/>
        <v>0</v>
      </c>
      <c r="P98" s="22">
        <v>0</v>
      </c>
      <c r="Q98" s="23">
        <v>0</v>
      </c>
    </row>
    <row r="99" spans="1:19" s="19" customFormat="1" ht="16.5" x14ac:dyDescent="0.25">
      <c r="A99" s="38" t="s">
        <v>4</v>
      </c>
      <c r="B99" s="20" t="s">
        <v>55</v>
      </c>
      <c r="C99" s="20" t="s">
        <v>55</v>
      </c>
      <c r="D99" s="20" t="s">
        <v>55</v>
      </c>
      <c r="E99" s="20" t="s">
        <v>51</v>
      </c>
      <c r="F99" s="20" t="s">
        <v>49</v>
      </c>
      <c r="G99" s="37" t="s">
        <v>188</v>
      </c>
      <c r="H99" s="20" t="s">
        <v>6</v>
      </c>
      <c r="I99" s="21" t="s">
        <v>7</v>
      </c>
      <c r="J99" s="63">
        <v>1400000</v>
      </c>
      <c r="K99" s="22">
        <v>0</v>
      </c>
      <c r="L99" s="63">
        <v>150000</v>
      </c>
      <c r="M99" s="22">
        <f t="shared" si="16"/>
        <v>1250000</v>
      </c>
      <c r="N99" s="22">
        <v>150000</v>
      </c>
      <c r="O99" s="40">
        <f t="shared" si="24"/>
        <v>0.10714285714285714</v>
      </c>
      <c r="P99" s="22">
        <v>150000</v>
      </c>
      <c r="Q99" s="23">
        <v>150000</v>
      </c>
    </row>
    <row r="100" spans="1:19" s="19" customFormat="1" ht="16.5" x14ac:dyDescent="0.25">
      <c r="A100" s="38" t="s">
        <v>4</v>
      </c>
      <c r="B100" s="20" t="s">
        <v>55</v>
      </c>
      <c r="C100" s="20" t="s">
        <v>55</v>
      </c>
      <c r="D100" s="20" t="s">
        <v>55</v>
      </c>
      <c r="E100" s="20" t="s">
        <v>51</v>
      </c>
      <c r="F100" s="20" t="s">
        <v>49</v>
      </c>
      <c r="G100" s="37" t="s">
        <v>188</v>
      </c>
      <c r="H100" s="20" t="s">
        <v>9</v>
      </c>
      <c r="I100" s="21">
        <v>20</v>
      </c>
      <c r="J100" s="63">
        <v>6000000</v>
      </c>
      <c r="K100" s="22">
        <v>0</v>
      </c>
      <c r="L100" s="63">
        <v>5106770</v>
      </c>
      <c r="M100" s="22">
        <f t="shared" ref="M100" si="26">+J100-L100-K100</f>
        <v>893230</v>
      </c>
      <c r="N100" s="22">
        <v>5106770</v>
      </c>
      <c r="O100" s="40">
        <f t="shared" si="24"/>
        <v>0.85112833333333338</v>
      </c>
      <c r="P100" s="22">
        <v>1532031</v>
      </c>
      <c r="Q100" s="23">
        <v>1532031</v>
      </c>
    </row>
    <row r="101" spans="1:19" ht="16.5" customHeight="1" x14ac:dyDescent="0.25">
      <c r="A101" s="38" t="s">
        <v>4</v>
      </c>
      <c r="B101" s="20" t="s">
        <v>55</v>
      </c>
      <c r="C101" s="20" t="s">
        <v>55</v>
      </c>
      <c r="D101" s="20" t="s">
        <v>55</v>
      </c>
      <c r="E101" s="20" t="s">
        <v>52</v>
      </c>
      <c r="F101" s="20"/>
      <c r="G101" s="37" t="s">
        <v>82</v>
      </c>
      <c r="H101" s="20" t="s">
        <v>6</v>
      </c>
      <c r="I101" s="21" t="s">
        <v>7</v>
      </c>
      <c r="J101" s="63">
        <v>829676281</v>
      </c>
      <c r="K101" s="22">
        <v>0</v>
      </c>
      <c r="L101" s="63">
        <v>263873817</v>
      </c>
      <c r="M101" s="22">
        <f t="shared" si="16"/>
        <v>565802464</v>
      </c>
      <c r="N101" s="22">
        <v>263873817</v>
      </c>
      <c r="O101" s="40">
        <f t="shared" si="19"/>
        <v>0.31804430600565764</v>
      </c>
      <c r="P101" s="22">
        <v>258106331</v>
      </c>
      <c r="Q101" s="23">
        <v>257878863</v>
      </c>
      <c r="R101" s="49"/>
    </row>
    <row r="102" spans="1:19" ht="16.5" customHeight="1" x14ac:dyDescent="0.25">
      <c r="A102" s="38" t="s">
        <v>4</v>
      </c>
      <c r="B102" s="20" t="s">
        <v>55</v>
      </c>
      <c r="C102" s="20" t="s">
        <v>55</v>
      </c>
      <c r="D102" s="20" t="s">
        <v>55</v>
      </c>
      <c r="E102" s="20" t="s">
        <v>52</v>
      </c>
      <c r="F102" s="20"/>
      <c r="G102" s="37" t="s">
        <v>82</v>
      </c>
      <c r="H102" s="20" t="s">
        <v>6</v>
      </c>
      <c r="I102" s="21">
        <v>20</v>
      </c>
      <c r="J102" s="63">
        <v>10000000</v>
      </c>
      <c r="K102" s="22">
        <v>0</v>
      </c>
      <c r="L102" s="63">
        <v>281423</v>
      </c>
      <c r="M102" s="22">
        <f t="shared" ref="M102" si="27">+J102-L102-K102</f>
        <v>9718577</v>
      </c>
      <c r="N102" s="22">
        <v>281423</v>
      </c>
      <c r="O102" s="40">
        <f>IF(N102&gt;1,N102/(J102-K102),0)</f>
        <v>2.8142299999999999E-2</v>
      </c>
      <c r="P102" s="22">
        <v>281423</v>
      </c>
      <c r="Q102" s="23">
        <v>281423</v>
      </c>
      <c r="R102" s="49"/>
    </row>
    <row r="103" spans="1:19" ht="16.5" customHeight="1" x14ac:dyDescent="0.25">
      <c r="A103" s="14" t="s">
        <v>4</v>
      </c>
      <c r="B103" s="4" t="s">
        <v>55</v>
      </c>
      <c r="C103" s="4"/>
      <c r="D103" s="4"/>
      <c r="E103" s="4"/>
      <c r="F103" s="4"/>
      <c r="G103" s="4" t="s">
        <v>87</v>
      </c>
      <c r="H103" s="4" t="s">
        <v>6</v>
      </c>
      <c r="I103" s="4" t="s">
        <v>7</v>
      </c>
      <c r="J103" s="90">
        <f>J41+J49</f>
        <v>19982600000</v>
      </c>
      <c r="K103" s="6">
        <f>K41+K49</f>
        <v>0</v>
      </c>
      <c r="L103" s="6">
        <f>L41+L49</f>
        <v>14299273846.559999</v>
      </c>
      <c r="M103" s="6">
        <f>M41+M49</f>
        <v>5683326153.4400005</v>
      </c>
      <c r="N103" s="6">
        <f>N41+N49</f>
        <v>13746546815.559999</v>
      </c>
      <c r="O103" s="42">
        <f>IF(N103&gt;1,N103/(J103-K103),0)</f>
        <v>0.68792583625554227</v>
      </c>
      <c r="P103" s="6">
        <f>P41+P49</f>
        <v>7691441660.3000002</v>
      </c>
      <c r="Q103" s="15">
        <f>Q41+Q49</f>
        <v>7356077267.3000002</v>
      </c>
      <c r="R103" s="49"/>
    </row>
    <row r="104" spans="1:19" ht="16.5" customHeight="1" x14ac:dyDescent="0.25">
      <c r="A104" s="14" t="s">
        <v>4</v>
      </c>
      <c r="B104" s="4" t="s">
        <v>55</v>
      </c>
      <c r="C104" s="4"/>
      <c r="D104" s="4"/>
      <c r="E104" s="4"/>
      <c r="F104" s="4"/>
      <c r="G104" s="4" t="s">
        <v>87</v>
      </c>
      <c r="H104" s="4" t="s">
        <v>9</v>
      </c>
      <c r="I104" s="4">
        <v>20</v>
      </c>
      <c r="J104" s="6">
        <f>J50</f>
        <v>914500000</v>
      </c>
      <c r="K104" s="6">
        <f t="shared" ref="J104:N105" si="28">K50</f>
        <v>0</v>
      </c>
      <c r="L104" s="6">
        <f t="shared" si="28"/>
        <v>45576035</v>
      </c>
      <c r="M104" s="6">
        <f t="shared" si="28"/>
        <v>868923965</v>
      </c>
      <c r="N104" s="6">
        <f t="shared" si="28"/>
        <v>45576035</v>
      </c>
      <c r="O104" s="42">
        <f>IF(N104&gt;1,N104/(J104-K104),0)</f>
        <v>4.9837107709130669E-2</v>
      </c>
      <c r="P104" s="6">
        <f>P50</f>
        <v>42001296</v>
      </c>
      <c r="Q104" s="15">
        <f>Q50</f>
        <v>42001296</v>
      </c>
      <c r="S104" s="49"/>
    </row>
    <row r="105" spans="1:19" ht="15.75" customHeight="1" x14ac:dyDescent="0.25">
      <c r="A105" s="14" t="s">
        <v>4</v>
      </c>
      <c r="B105" s="4" t="s">
        <v>55</v>
      </c>
      <c r="C105" s="4"/>
      <c r="D105" s="4"/>
      <c r="E105" s="4"/>
      <c r="F105" s="4"/>
      <c r="G105" s="4" t="s">
        <v>87</v>
      </c>
      <c r="H105" s="4" t="s">
        <v>9</v>
      </c>
      <c r="I105" s="4">
        <v>21</v>
      </c>
      <c r="J105" s="6">
        <f t="shared" si="28"/>
        <v>670300000</v>
      </c>
      <c r="K105" s="6">
        <f t="shared" si="28"/>
        <v>0</v>
      </c>
      <c r="L105" s="6">
        <f t="shared" si="28"/>
        <v>318356142</v>
      </c>
      <c r="M105" s="6">
        <f t="shared" si="28"/>
        <v>351943858</v>
      </c>
      <c r="N105" s="6">
        <f t="shared" si="28"/>
        <v>318356142</v>
      </c>
      <c r="O105" s="42">
        <f>IF(N105&gt;1,N105/(J105-K105),0)</f>
        <v>0.47494575861554528</v>
      </c>
      <c r="P105" s="6">
        <f>P51</f>
        <v>318161582</v>
      </c>
      <c r="Q105" s="15">
        <f>Q51</f>
        <v>318161582</v>
      </c>
    </row>
    <row r="106" spans="1:19" ht="15.75" customHeight="1" thickBot="1" x14ac:dyDescent="0.3">
      <c r="A106" s="127" t="s">
        <v>90</v>
      </c>
      <c r="B106" s="128"/>
      <c r="C106" s="128"/>
      <c r="D106" s="128"/>
      <c r="E106" s="128"/>
      <c r="F106" s="128"/>
      <c r="G106" s="128"/>
      <c r="H106" s="128"/>
      <c r="I106" s="129"/>
      <c r="J106" s="7">
        <f>SUM(J103:J105)</f>
        <v>21567400000</v>
      </c>
      <c r="K106" s="7">
        <f t="shared" ref="K106:N106" si="29">SUM(K103:K105)</f>
        <v>0</v>
      </c>
      <c r="L106" s="7">
        <f t="shared" si="29"/>
        <v>14663206023.559999</v>
      </c>
      <c r="M106" s="7">
        <f t="shared" si="29"/>
        <v>6904193976.4400005</v>
      </c>
      <c r="N106" s="7">
        <f t="shared" si="29"/>
        <v>14110478992.559999</v>
      </c>
      <c r="O106" s="42">
        <f>IF(N106&gt;1,N106/(J106-K106),0)</f>
        <v>0.65425034972041129</v>
      </c>
      <c r="P106" s="7">
        <f t="shared" ref="P106:Q106" si="30">SUM(P103:P105)</f>
        <v>8051604538.3000002</v>
      </c>
      <c r="Q106" s="16">
        <f t="shared" si="30"/>
        <v>7716240145.3000002</v>
      </c>
    </row>
    <row r="107" spans="1:19" s="66" customFormat="1" ht="24.75" customHeight="1" thickBot="1" x14ac:dyDescent="0.3">
      <c r="A107" s="124" t="s">
        <v>99</v>
      </c>
      <c r="B107" s="125"/>
      <c r="C107" s="125"/>
      <c r="D107" s="125"/>
      <c r="E107" s="125"/>
      <c r="F107" s="125"/>
      <c r="G107" s="125"/>
      <c r="H107" s="125"/>
      <c r="I107" s="125"/>
      <c r="J107" s="125"/>
      <c r="K107" s="125"/>
      <c r="L107" s="125"/>
      <c r="M107" s="125"/>
      <c r="N107" s="125"/>
      <c r="O107" s="125"/>
      <c r="P107" s="125"/>
      <c r="Q107" s="126"/>
    </row>
    <row r="108" spans="1:19" s="66" customFormat="1" ht="24.75" customHeight="1" x14ac:dyDescent="0.25">
      <c r="A108" s="24" t="s">
        <v>4</v>
      </c>
      <c r="B108" s="25" t="s">
        <v>56</v>
      </c>
      <c r="C108" s="25" t="s">
        <v>56</v>
      </c>
      <c r="D108" s="25"/>
      <c r="E108" s="25"/>
      <c r="F108" s="25"/>
      <c r="G108" s="26" t="s">
        <v>139</v>
      </c>
      <c r="H108" s="25" t="s">
        <v>6</v>
      </c>
      <c r="I108" s="27">
        <v>10</v>
      </c>
      <c r="J108" s="28">
        <f>J109</f>
        <v>6122800000</v>
      </c>
      <c r="K108" s="28">
        <f t="shared" ref="K108:N108" si="31">K109</f>
        <v>5126800000</v>
      </c>
      <c r="L108" s="28">
        <f t="shared" si="31"/>
        <v>0</v>
      </c>
      <c r="M108" s="28">
        <f t="shared" si="31"/>
        <v>996000000</v>
      </c>
      <c r="N108" s="28">
        <f t="shared" si="31"/>
        <v>0</v>
      </c>
      <c r="O108" s="41">
        <f t="shared" ref="O108:O116" si="32">IF(N108&gt;1,N108/(J108-K108),0)</f>
        <v>0</v>
      </c>
      <c r="P108" s="28">
        <f t="shared" ref="P108" si="33">P109</f>
        <v>0</v>
      </c>
      <c r="Q108" s="36">
        <f t="shared" ref="Q108" si="34">Q109</f>
        <v>0</v>
      </c>
    </row>
    <row r="109" spans="1:19" s="66" customFormat="1" ht="24.75" customHeight="1" x14ac:dyDescent="0.25">
      <c r="A109" s="24" t="s">
        <v>4</v>
      </c>
      <c r="B109" s="25" t="s">
        <v>56</v>
      </c>
      <c r="C109" s="25" t="s">
        <v>56</v>
      </c>
      <c r="D109" s="25" t="s">
        <v>39</v>
      </c>
      <c r="E109" s="25"/>
      <c r="F109" s="25"/>
      <c r="G109" s="26" t="s">
        <v>101</v>
      </c>
      <c r="H109" s="25" t="s">
        <v>6</v>
      </c>
      <c r="I109" s="27">
        <v>10</v>
      </c>
      <c r="J109" s="28">
        <f>J110+J111</f>
        <v>6122800000</v>
      </c>
      <c r="K109" s="28">
        <f t="shared" ref="K109:N109" si="35">K110+K111</f>
        <v>5126800000</v>
      </c>
      <c r="L109" s="28">
        <f t="shared" si="35"/>
        <v>0</v>
      </c>
      <c r="M109" s="28">
        <f t="shared" si="35"/>
        <v>996000000</v>
      </c>
      <c r="N109" s="28">
        <f t="shared" si="35"/>
        <v>0</v>
      </c>
      <c r="O109" s="41">
        <f t="shared" si="32"/>
        <v>0</v>
      </c>
      <c r="P109" s="28">
        <f t="shared" ref="P109:Q109" si="36">P110+P111</f>
        <v>0</v>
      </c>
      <c r="Q109" s="36">
        <f t="shared" si="36"/>
        <v>0</v>
      </c>
    </row>
    <row r="110" spans="1:19" s="66" customFormat="1" ht="24.75" customHeight="1" x14ac:dyDescent="0.25">
      <c r="A110" s="38" t="s">
        <v>4</v>
      </c>
      <c r="B110" s="20" t="s">
        <v>56</v>
      </c>
      <c r="C110" s="20" t="s">
        <v>56</v>
      </c>
      <c r="D110" s="20" t="s">
        <v>39</v>
      </c>
      <c r="E110" s="20" t="s">
        <v>189</v>
      </c>
      <c r="F110" s="87"/>
      <c r="G110" s="37" t="s">
        <v>190</v>
      </c>
      <c r="H110" s="20" t="s">
        <v>6</v>
      </c>
      <c r="I110" s="21">
        <v>10</v>
      </c>
      <c r="J110" s="22">
        <v>996000000</v>
      </c>
      <c r="K110" s="22">
        <v>0</v>
      </c>
      <c r="L110" s="22">
        <v>0</v>
      </c>
      <c r="M110" s="22">
        <f>+J110-L110-K110</f>
        <v>996000000</v>
      </c>
      <c r="N110" s="22">
        <v>0</v>
      </c>
      <c r="O110" s="40">
        <f t="shared" si="32"/>
        <v>0</v>
      </c>
      <c r="P110" s="22">
        <v>0</v>
      </c>
      <c r="Q110" s="23">
        <v>0</v>
      </c>
    </row>
    <row r="111" spans="1:19" s="66" customFormat="1" ht="24.75" customHeight="1" x14ac:dyDescent="0.25">
      <c r="A111" s="38" t="s">
        <v>4</v>
      </c>
      <c r="B111" s="20" t="s">
        <v>56</v>
      </c>
      <c r="C111" s="20" t="s">
        <v>56</v>
      </c>
      <c r="D111" s="92" t="s">
        <v>39</v>
      </c>
      <c r="E111" s="20">
        <v>999</v>
      </c>
      <c r="F111" s="20"/>
      <c r="G111" s="37" t="s">
        <v>91</v>
      </c>
      <c r="H111" s="20" t="s">
        <v>6</v>
      </c>
      <c r="I111" s="21">
        <v>10</v>
      </c>
      <c r="J111" s="22">
        <v>5126800000</v>
      </c>
      <c r="K111" s="22">
        <v>5126800000</v>
      </c>
      <c r="L111" s="22">
        <v>0</v>
      </c>
      <c r="M111" s="22">
        <f>J111-L111-K111</f>
        <v>0</v>
      </c>
      <c r="N111" s="22">
        <v>0</v>
      </c>
      <c r="O111" s="40">
        <f t="shared" si="32"/>
        <v>0</v>
      </c>
      <c r="P111" s="22">
        <v>0</v>
      </c>
      <c r="Q111" s="23">
        <v>0</v>
      </c>
    </row>
    <row r="112" spans="1:19" s="66" customFormat="1" ht="24.75" customHeight="1" x14ac:dyDescent="0.25">
      <c r="A112" s="24" t="s">
        <v>4</v>
      </c>
      <c r="B112" s="25" t="s">
        <v>56</v>
      </c>
      <c r="C112" s="25" t="s">
        <v>79</v>
      </c>
      <c r="D112" s="25"/>
      <c r="E112" s="25"/>
      <c r="F112" s="25"/>
      <c r="G112" s="26" t="s">
        <v>98</v>
      </c>
      <c r="H112" s="25" t="s">
        <v>6</v>
      </c>
      <c r="I112" s="27">
        <v>10</v>
      </c>
      <c r="J112" s="28">
        <f>J114</f>
        <v>1094000000</v>
      </c>
      <c r="K112" s="28">
        <f>K114</f>
        <v>0</v>
      </c>
      <c r="L112" s="28">
        <f>L114</f>
        <v>636504793</v>
      </c>
      <c r="M112" s="28">
        <f>M114</f>
        <v>457495207</v>
      </c>
      <c r="N112" s="28">
        <f>N114</f>
        <v>636504793</v>
      </c>
      <c r="O112" s="70">
        <f t="shared" si="32"/>
        <v>0.58181425319926872</v>
      </c>
      <c r="P112" s="28">
        <f>P114</f>
        <v>599362977</v>
      </c>
      <c r="Q112" s="36">
        <f>Q114</f>
        <v>599362977</v>
      </c>
    </row>
    <row r="113" spans="1:19" s="19" customFormat="1" ht="16.5" customHeight="1" x14ac:dyDescent="0.25">
      <c r="A113" s="24" t="s">
        <v>4</v>
      </c>
      <c r="B113" s="25" t="s">
        <v>56</v>
      </c>
      <c r="C113" s="25" t="s">
        <v>79</v>
      </c>
      <c r="D113" s="25" t="s">
        <v>55</v>
      </c>
      <c r="E113" s="25"/>
      <c r="F113" s="25"/>
      <c r="G113" s="26" t="s">
        <v>140</v>
      </c>
      <c r="H113" s="25" t="s">
        <v>6</v>
      </c>
      <c r="I113" s="27">
        <v>10</v>
      </c>
      <c r="J113" s="39">
        <f>J114</f>
        <v>1094000000</v>
      </c>
      <c r="K113" s="39"/>
      <c r="L113" s="39">
        <f>L114</f>
        <v>636504793</v>
      </c>
      <c r="M113" s="28">
        <f>M114</f>
        <v>457495207</v>
      </c>
      <c r="N113" s="28">
        <f>N114</f>
        <v>636504793</v>
      </c>
      <c r="O113" s="70">
        <f t="shared" si="32"/>
        <v>0.58181425319926872</v>
      </c>
      <c r="P113" s="28">
        <f>P114</f>
        <v>599362977</v>
      </c>
      <c r="Q113" s="36">
        <f>Q114</f>
        <v>599362977</v>
      </c>
    </row>
    <row r="114" spans="1:19" s="19" customFormat="1" ht="16.5" customHeight="1" x14ac:dyDescent="0.25">
      <c r="A114" s="24" t="s">
        <v>4</v>
      </c>
      <c r="B114" s="25" t="s">
        <v>56</v>
      </c>
      <c r="C114" s="25" t="s">
        <v>79</v>
      </c>
      <c r="D114" s="25" t="s">
        <v>55</v>
      </c>
      <c r="E114" s="25" t="s">
        <v>80</v>
      </c>
      <c r="F114" s="25"/>
      <c r="G114" s="26" t="s">
        <v>92</v>
      </c>
      <c r="H114" s="25" t="s">
        <v>6</v>
      </c>
      <c r="I114" s="27">
        <v>10</v>
      </c>
      <c r="J114" s="39">
        <f>J115+J116</f>
        <v>1094000000</v>
      </c>
      <c r="K114" s="39">
        <f>K115+K116</f>
        <v>0</v>
      </c>
      <c r="L114" s="39">
        <f>L115+L116</f>
        <v>636504793</v>
      </c>
      <c r="M114" s="28">
        <f>M115+M116</f>
        <v>457495207</v>
      </c>
      <c r="N114" s="39">
        <f t="shared" ref="N114:Q114" si="37">N115+N116</f>
        <v>636504793</v>
      </c>
      <c r="O114" s="41">
        <f t="shared" si="32"/>
        <v>0.58181425319926872</v>
      </c>
      <c r="P114" s="28">
        <f t="shared" si="37"/>
        <v>599362977</v>
      </c>
      <c r="Q114" s="36">
        <f t="shared" si="37"/>
        <v>599362977</v>
      </c>
    </row>
    <row r="115" spans="1:19" s="66" customFormat="1" ht="16.5" customHeight="1" x14ac:dyDescent="0.25">
      <c r="A115" s="38" t="s">
        <v>4</v>
      </c>
      <c r="B115" s="20" t="s">
        <v>56</v>
      </c>
      <c r="C115" s="20" t="s">
        <v>79</v>
      </c>
      <c r="D115" s="20" t="s">
        <v>55</v>
      </c>
      <c r="E115" s="20" t="s">
        <v>80</v>
      </c>
      <c r="F115" s="20" t="s">
        <v>40</v>
      </c>
      <c r="G115" s="37" t="s">
        <v>83</v>
      </c>
      <c r="H115" s="20" t="s">
        <v>6</v>
      </c>
      <c r="I115" s="20" t="s">
        <v>7</v>
      </c>
      <c r="J115" s="44">
        <v>745100000</v>
      </c>
      <c r="K115" s="22">
        <v>0</v>
      </c>
      <c r="L115" s="44">
        <v>423617610</v>
      </c>
      <c r="M115" s="22">
        <f>+J115-L115-K115</f>
        <v>321482390</v>
      </c>
      <c r="N115" s="44">
        <v>423617610</v>
      </c>
      <c r="O115" s="40">
        <f t="shared" si="32"/>
        <v>0.56853792779492685</v>
      </c>
      <c r="P115" s="44">
        <v>397454232</v>
      </c>
      <c r="Q115" s="72">
        <v>397454232</v>
      </c>
    </row>
    <row r="116" spans="1:19" s="19" customFormat="1" ht="16.5" customHeight="1" x14ac:dyDescent="0.25">
      <c r="A116" s="38" t="s">
        <v>4</v>
      </c>
      <c r="B116" s="20" t="s">
        <v>56</v>
      </c>
      <c r="C116" s="20" t="s">
        <v>79</v>
      </c>
      <c r="D116" s="20" t="s">
        <v>55</v>
      </c>
      <c r="E116" s="20" t="s">
        <v>80</v>
      </c>
      <c r="F116" s="20" t="s">
        <v>42</v>
      </c>
      <c r="G116" s="37" t="s">
        <v>84</v>
      </c>
      <c r="H116" s="20" t="s">
        <v>6</v>
      </c>
      <c r="I116" s="20" t="s">
        <v>7</v>
      </c>
      <c r="J116" s="44">
        <v>348900000</v>
      </c>
      <c r="K116" s="22">
        <v>0</v>
      </c>
      <c r="L116" s="44">
        <v>212887183</v>
      </c>
      <c r="M116" s="22">
        <f>+J116-L116-K116</f>
        <v>136012817</v>
      </c>
      <c r="N116" s="44">
        <v>212887183</v>
      </c>
      <c r="O116" s="40">
        <f t="shared" si="32"/>
        <v>0.61016676124964175</v>
      </c>
      <c r="P116" s="44">
        <v>201908745</v>
      </c>
      <c r="Q116" s="72">
        <v>201908745</v>
      </c>
    </row>
    <row r="117" spans="1:19" s="19" customFormat="1" ht="16.5" customHeight="1" x14ac:dyDescent="0.25">
      <c r="A117" s="24" t="s">
        <v>4</v>
      </c>
      <c r="B117" s="25" t="s">
        <v>56</v>
      </c>
      <c r="C117" s="25" t="s">
        <v>7</v>
      </c>
      <c r="D117" s="25"/>
      <c r="E117" s="25"/>
      <c r="F117" s="25"/>
      <c r="G117" s="26" t="s">
        <v>97</v>
      </c>
      <c r="H117" s="25" t="s">
        <v>6</v>
      </c>
      <c r="I117" s="25">
        <v>10</v>
      </c>
      <c r="J117" s="39">
        <f>J119+J121</f>
        <v>272400000</v>
      </c>
      <c r="K117" s="28">
        <f>K119</f>
        <v>0</v>
      </c>
      <c r="L117" s="39">
        <f>L119</f>
        <v>0</v>
      </c>
      <c r="M117" s="28">
        <f>M118</f>
        <v>272400000</v>
      </c>
      <c r="N117" s="39">
        <f>N119</f>
        <v>0</v>
      </c>
      <c r="O117" s="41">
        <f t="shared" ref="O117" si="38">O119</f>
        <v>0</v>
      </c>
      <c r="P117" s="39">
        <f>P119</f>
        <v>0</v>
      </c>
      <c r="Q117" s="51">
        <f>Q119</f>
        <v>0</v>
      </c>
    </row>
    <row r="118" spans="1:19" s="19" customFormat="1" ht="16.5" customHeight="1" x14ac:dyDescent="0.25">
      <c r="A118" s="24" t="s">
        <v>4</v>
      </c>
      <c r="B118" s="25" t="s">
        <v>56</v>
      </c>
      <c r="C118" s="25" t="s">
        <v>7</v>
      </c>
      <c r="D118" s="25" t="s">
        <v>39</v>
      </c>
      <c r="E118" s="25"/>
      <c r="F118" s="25"/>
      <c r="G118" s="26" t="s">
        <v>141</v>
      </c>
      <c r="H118" s="25" t="s">
        <v>6</v>
      </c>
      <c r="I118" s="25">
        <v>10</v>
      </c>
      <c r="J118" s="39">
        <f>J119+J121</f>
        <v>272400000</v>
      </c>
      <c r="K118" s="28">
        <f t="shared" ref="K118:L118" si="39">K119+K121</f>
        <v>0</v>
      </c>
      <c r="L118" s="39">
        <f t="shared" si="39"/>
        <v>0</v>
      </c>
      <c r="M118" s="28">
        <f>M119+M121</f>
        <v>272400000</v>
      </c>
      <c r="N118" s="39">
        <f>N119+N121</f>
        <v>0</v>
      </c>
      <c r="O118" s="41">
        <f>IF(N118&gt;1,N118/(J118-K118),0)</f>
        <v>0</v>
      </c>
      <c r="P118" s="39">
        <f t="shared" ref="P118:Q118" si="40">P119+P121</f>
        <v>0</v>
      </c>
      <c r="Q118" s="51">
        <f t="shared" si="40"/>
        <v>0</v>
      </c>
    </row>
    <row r="119" spans="1:19" s="19" customFormat="1" ht="16.5" customHeight="1" x14ac:dyDescent="0.25">
      <c r="A119" s="24" t="s">
        <v>4</v>
      </c>
      <c r="B119" s="25" t="s">
        <v>56</v>
      </c>
      <c r="C119" s="25" t="s">
        <v>7</v>
      </c>
      <c r="D119" s="25" t="s">
        <v>39</v>
      </c>
      <c r="E119" s="25" t="s">
        <v>40</v>
      </c>
      <c r="F119" s="25"/>
      <c r="G119" s="26" t="s">
        <v>93</v>
      </c>
      <c r="H119" s="25" t="s">
        <v>6</v>
      </c>
      <c r="I119" s="25">
        <v>10</v>
      </c>
      <c r="J119" s="39">
        <f>J120</f>
        <v>96200000</v>
      </c>
      <c r="K119" s="28">
        <f t="shared" ref="K119:N119" si="41">K120</f>
        <v>0</v>
      </c>
      <c r="L119" s="39">
        <f t="shared" si="41"/>
        <v>0</v>
      </c>
      <c r="M119" s="28">
        <f t="shared" si="41"/>
        <v>96200000</v>
      </c>
      <c r="N119" s="39">
        <f t="shared" si="41"/>
        <v>0</v>
      </c>
      <c r="O119" s="41">
        <f>IF(N119&gt;1,N119/(J119-K119),0)</f>
        <v>0</v>
      </c>
      <c r="P119" s="39">
        <f t="shared" ref="P119:Q119" si="42">P120</f>
        <v>0</v>
      </c>
      <c r="Q119" s="51">
        <f t="shared" si="42"/>
        <v>0</v>
      </c>
    </row>
    <row r="120" spans="1:19" s="66" customFormat="1" ht="16.5" customHeight="1" x14ac:dyDescent="0.25">
      <c r="A120" s="38" t="s">
        <v>4</v>
      </c>
      <c r="B120" s="92" t="s">
        <v>56</v>
      </c>
      <c r="C120" s="20" t="s">
        <v>7</v>
      </c>
      <c r="D120" s="20" t="s">
        <v>39</v>
      </c>
      <c r="E120" s="20" t="s">
        <v>40</v>
      </c>
      <c r="F120" s="20"/>
      <c r="G120" s="37" t="s">
        <v>93</v>
      </c>
      <c r="H120" s="20" t="s">
        <v>6</v>
      </c>
      <c r="I120" s="20">
        <v>10</v>
      </c>
      <c r="J120" s="44">
        <v>96200000</v>
      </c>
      <c r="K120" s="22">
        <v>0</v>
      </c>
      <c r="L120" s="44">
        <v>0</v>
      </c>
      <c r="M120" s="22">
        <f>+J120-L120-K120</f>
        <v>96200000</v>
      </c>
      <c r="N120" s="44">
        <v>0</v>
      </c>
      <c r="O120" s="40">
        <f t="shared" ref="O120" si="43">IF(N120&gt;1,N120/(J120-K120),0)</f>
        <v>0</v>
      </c>
      <c r="P120" s="44">
        <v>0</v>
      </c>
      <c r="Q120" s="72">
        <v>0</v>
      </c>
    </row>
    <row r="121" spans="1:19" s="77" customFormat="1" ht="16.5" customHeight="1" x14ac:dyDescent="0.25">
      <c r="A121" s="24" t="s">
        <v>4</v>
      </c>
      <c r="B121" s="25" t="s">
        <v>56</v>
      </c>
      <c r="C121" s="25" t="s">
        <v>7</v>
      </c>
      <c r="D121" s="25" t="s">
        <v>39</v>
      </c>
      <c r="E121" s="25" t="s">
        <v>42</v>
      </c>
      <c r="F121" s="25"/>
      <c r="G121" s="26" t="s">
        <v>36</v>
      </c>
      <c r="H121" s="25" t="s">
        <v>6</v>
      </c>
      <c r="I121" s="25">
        <v>10</v>
      </c>
      <c r="J121" s="39">
        <f>J122</f>
        <v>176200000</v>
      </c>
      <c r="K121" s="28">
        <f>K122</f>
        <v>0</v>
      </c>
      <c r="L121" s="39">
        <f t="shared" ref="L121:N121" si="44">L122</f>
        <v>0</v>
      </c>
      <c r="M121" s="28">
        <f>M122</f>
        <v>176200000</v>
      </c>
      <c r="N121" s="28">
        <f t="shared" si="44"/>
        <v>0</v>
      </c>
      <c r="O121" s="41">
        <f>IF(N121&gt;1,N121/(J121-K121),0)</f>
        <v>0</v>
      </c>
      <c r="P121" s="39">
        <f t="shared" ref="P121:Q121" si="45">P122</f>
        <v>0</v>
      </c>
      <c r="Q121" s="51">
        <f t="shared" si="45"/>
        <v>0</v>
      </c>
      <c r="R121" s="76"/>
      <c r="S121" s="76"/>
    </row>
    <row r="122" spans="1:19" s="77" customFormat="1" ht="16.5" customHeight="1" x14ac:dyDescent="0.25">
      <c r="A122" s="38" t="s">
        <v>4</v>
      </c>
      <c r="B122" s="20" t="s">
        <v>56</v>
      </c>
      <c r="C122" s="20" t="s">
        <v>7</v>
      </c>
      <c r="D122" s="20" t="s">
        <v>39</v>
      </c>
      <c r="E122" s="20" t="s">
        <v>42</v>
      </c>
      <c r="F122" s="20"/>
      <c r="G122" s="37" t="s">
        <v>36</v>
      </c>
      <c r="H122" s="20" t="s">
        <v>6</v>
      </c>
      <c r="I122" s="20">
        <v>10</v>
      </c>
      <c r="J122" s="44">
        <v>176200000</v>
      </c>
      <c r="K122" s="22">
        <v>0</v>
      </c>
      <c r="L122" s="44">
        <v>0</v>
      </c>
      <c r="M122" s="22">
        <f>+J122-L122-K122</f>
        <v>176200000</v>
      </c>
      <c r="N122" s="44">
        <v>0</v>
      </c>
      <c r="O122" s="40">
        <f>IF(N122&gt;1,N122/(J122-K122),0)</f>
        <v>0</v>
      </c>
      <c r="P122" s="44">
        <v>0</v>
      </c>
      <c r="Q122" s="72">
        <v>0</v>
      </c>
      <c r="R122" s="76"/>
      <c r="S122" s="76"/>
    </row>
    <row r="123" spans="1:19" s="19" customFormat="1" ht="16.5" customHeight="1" x14ac:dyDescent="0.25">
      <c r="A123" s="14" t="s">
        <v>4</v>
      </c>
      <c r="B123" s="4" t="s">
        <v>56</v>
      </c>
      <c r="C123" s="4"/>
      <c r="D123" s="4"/>
      <c r="E123" s="4"/>
      <c r="F123" s="4"/>
      <c r="G123" s="3" t="s">
        <v>18</v>
      </c>
      <c r="H123" s="4" t="s">
        <v>6</v>
      </c>
      <c r="I123" s="5" t="s">
        <v>7</v>
      </c>
      <c r="J123" s="6">
        <f>J117+J112+J108</f>
        <v>7489200000</v>
      </c>
      <c r="K123" s="6">
        <f>K109</f>
        <v>5126800000</v>
      </c>
      <c r="L123" s="6">
        <f t="shared" ref="L123:N123" si="46">L117+L112+L108</f>
        <v>636504793</v>
      </c>
      <c r="M123" s="6">
        <f>M117+M112+M108</f>
        <v>1725895207</v>
      </c>
      <c r="N123" s="6">
        <f t="shared" si="46"/>
        <v>636504793</v>
      </c>
      <c r="O123" s="42">
        <f t="shared" ref="O123:O124" si="47">IF(N123&gt;1,N123/(J123-K123),0)</f>
        <v>0.26943142270572301</v>
      </c>
      <c r="P123" s="6">
        <f t="shared" ref="P123:Q123" si="48">P117+P112+P108</f>
        <v>599362977</v>
      </c>
      <c r="Q123" s="15">
        <f t="shared" si="48"/>
        <v>599362977</v>
      </c>
    </row>
    <row r="124" spans="1:19" s="66" customFormat="1" ht="16.5" customHeight="1" thickBot="1" x14ac:dyDescent="0.3">
      <c r="A124" s="127" t="s">
        <v>29</v>
      </c>
      <c r="B124" s="128"/>
      <c r="C124" s="128"/>
      <c r="D124" s="128"/>
      <c r="E124" s="128"/>
      <c r="F124" s="128"/>
      <c r="G124" s="128"/>
      <c r="H124" s="128"/>
      <c r="I124" s="129"/>
      <c r="J124" s="7">
        <f>J123</f>
        <v>7489200000</v>
      </c>
      <c r="K124" s="7">
        <f t="shared" ref="K124:N124" si="49">K123</f>
        <v>5126800000</v>
      </c>
      <c r="L124" s="7">
        <f t="shared" si="49"/>
        <v>636504793</v>
      </c>
      <c r="M124" s="7">
        <f t="shared" si="49"/>
        <v>1725895207</v>
      </c>
      <c r="N124" s="7">
        <f t="shared" si="49"/>
        <v>636504793</v>
      </c>
      <c r="O124" s="42">
        <f t="shared" si="47"/>
        <v>0.26943142270572301</v>
      </c>
      <c r="P124" s="7">
        <f t="shared" ref="P124:Q124" si="50">P123</f>
        <v>599362977</v>
      </c>
      <c r="Q124" s="16">
        <f t="shared" si="50"/>
        <v>599362977</v>
      </c>
    </row>
    <row r="125" spans="1:19" s="66" customFormat="1" ht="16.5" customHeight="1" thickBot="1" x14ac:dyDescent="0.3">
      <c r="A125" s="124" t="s">
        <v>137</v>
      </c>
      <c r="B125" s="125"/>
      <c r="C125" s="125"/>
      <c r="D125" s="125"/>
      <c r="E125" s="125"/>
      <c r="F125" s="125"/>
      <c r="G125" s="125"/>
      <c r="H125" s="125"/>
      <c r="I125" s="125"/>
      <c r="J125" s="125"/>
      <c r="K125" s="125"/>
      <c r="L125" s="125"/>
      <c r="M125" s="125"/>
      <c r="N125" s="125"/>
      <c r="O125" s="125"/>
      <c r="P125" s="125"/>
      <c r="Q125" s="126"/>
    </row>
    <row r="126" spans="1:19" s="66" customFormat="1" ht="16.5" customHeight="1" x14ac:dyDescent="0.25">
      <c r="A126" s="24" t="s">
        <v>4</v>
      </c>
      <c r="B126" s="25" t="s">
        <v>81</v>
      </c>
      <c r="C126" s="25"/>
      <c r="D126" s="25"/>
      <c r="E126" s="25"/>
      <c r="F126" s="25"/>
      <c r="G126" s="26" t="s">
        <v>96</v>
      </c>
      <c r="H126" s="25" t="s">
        <v>6</v>
      </c>
      <c r="I126" s="25" t="s">
        <v>7</v>
      </c>
      <c r="J126" s="39">
        <f>J128</f>
        <v>462000000</v>
      </c>
      <c r="K126" s="39">
        <f>K128+K132</f>
        <v>0</v>
      </c>
      <c r="L126" s="39">
        <f t="shared" ref="L126:N126" si="51">L128</f>
        <v>286881491</v>
      </c>
      <c r="M126" s="28">
        <f t="shared" si="51"/>
        <v>175118509</v>
      </c>
      <c r="N126" s="39">
        <f t="shared" si="51"/>
        <v>286881491</v>
      </c>
      <c r="O126" s="41">
        <f t="shared" ref="O126:O128" si="52">IF(N126&gt;1,N126/(J126-K126),0)</f>
        <v>0.6209556082251082</v>
      </c>
      <c r="P126" s="39">
        <f t="shared" ref="P126:Q126" si="53">P128</f>
        <v>286881491</v>
      </c>
      <c r="Q126" s="51">
        <f t="shared" si="53"/>
        <v>286881491</v>
      </c>
    </row>
    <row r="127" spans="1:19" s="19" customFormat="1" ht="16.5" customHeight="1" x14ac:dyDescent="0.25">
      <c r="A127" s="24" t="s">
        <v>4</v>
      </c>
      <c r="B127" s="25" t="s">
        <v>81</v>
      </c>
      <c r="C127" s="25"/>
      <c r="D127" s="25"/>
      <c r="E127" s="25"/>
      <c r="F127" s="25"/>
      <c r="G127" s="26" t="s">
        <v>96</v>
      </c>
      <c r="H127" s="25" t="s">
        <v>6</v>
      </c>
      <c r="I127" s="25">
        <v>11</v>
      </c>
      <c r="J127" s="39">
        <f>J131</f>
        <v>403300000</v>
      </c>
      <c r="K127" s="39">
        <f t="shared" ref="K127:N127" si="54">K131</f>
        <v>0</v>
      </c>
      <c r="L127" s="39">
        <f t="shared" si="54"/>
        <v>22544572.309999999</v>
      </c>
      <c r="M127" s="28">
        <f t="shared" si="54"/>
        <v>380755427.69</v>
      </c>
      <c r="N127" s="39">
        <f t="shared" si="54"/>
        <v>22544572.309999999</v>
      </c>
      <c r="O127" s="41">
        <f t="shared" si="52"/>
        <v>5.5900253682122487E-2</v>
      </c>
      <c r="P127" s="39">
        <f t="shared" ref="P127:Q127" si="55">P131</f>
        <v>22544572.309999999</v>
      </c>
      <c r="Q127" s="51">
        <f t="shared" si="55"/>
        <v>22544572.309999999</v>
      </c>
    </row>
    <row r="128" spans="1:19" s="19" customFormat="1" ht="16.5" customHeight="1" x14ac:dyDescent="0.25">
      <c r="A128" s="24" t="s">
        <v>4</v>
      </c>
      <c r="B128" s="25" t="s">
        <v>81</v>
      </c>
      <c r="C128" s="25" t="s">
        <v>39</v>
      </c>
      <c r="D128" s="25"/>
      <c r="E128" s="25"/>
      <c r="F128" s="25"/>
      <c r="G128" s="26" t="s">
        <v>94</v>
      </c>
      <c r="H128" s="25" t="s">
        <v>6</v>
      </c>
      <c r="I128" s="25" t="s">
        <v>7</v>
      </c>
      <c r="J128" s="39">
        <f>J129+J130</f>
        <v>462000000</v>
      </c>
      <c r="K128" s="39">
        <f>K129+K130</f>
        <v>0</v>
      </c>
      <c r="L128" s="39">
        <f>L129+L130</f>
        <v>286881491</v>
      </c>
      <c r="M128" s="28">
        <f>J128-L128-K128</f>
        <v>175118509</v>
      </c>
      <c r="N128" s="39">
        <f>N129+N130</f>
        <v>286881491</v>
      </c>
      <c r="O128" s="41">
        <f t="shared" si="52"/>
        <v>0.6209556082251082</v>
      </c>
      <c r="P128" s="39">
        <f>P129+P130</f>
        <v>286881491</v>
      </c>
      <c r="Q128" s="51">
        <f>Q129+Q130</f>
        <v>286881491</v>
      </c>
    </row>
    <row r="129" spans="1:18" s="66" customFormat="1" ht="16.5" customHeight="1" x14ac:dyDescent="0.25">
      <c r="A129" s="24" t="s">
        <v>4</v>
      </c>
      <c r="B129" s="20" t="s">
        <v>81</v>
      </c>
      <c r="C129" s="20" t="s">
        <v>39</v>
      </c>
      <c r="D129" s="20" t="s">
        <v>55</v>
      </c>
      <c r="E129" s="20" t="s">
        <v>40</v>
      </c>
      <c r="F129" s="20"/>
      <c r="G129" s="37" t="s">
        <v>85</v>
      </c>
      <c r="H129" s="20" t="s">
        <v>6</v>
      </c>
      <c r="I129" s="20" t="s">
        <v>7</v>
      </c>
      <c r="J129" s="44">
        <v>321894494</v>
      </c>
      <c r="K129" s="28">
        <v>0</v>
      </c>
      <c r="L129" s="44">
        <v>279951491</v>
      </c>
      <c r="M129" s="22">
        <f>+J129-L129-K129</f>
        <v>41943003</v>
      </c>
      <c r="N129" s="44">
        <v>279951491</v>
      </c>
      <c r="O129" s="40">
        <f>IF(N129&gt;1,N129/(J129-K129),0)</f>
        <v>0.86969953266737143</v>
      </c>
      <c r="P129" s="44">
        <v>279951491</v>
      </c>
      <c r="Q129" s="72">
        <v>279951491</v>
      </c>
    </row>
    <row r="130" spans="1:18" s="66" customFormat="1" ht="16.5" customHeight="1" x14ac:dyDescent="0.25">
      <c r="A130" s="24" t="s">
        <v>4</v>
      </c>
      <c r="B130" s="20" t="s">
        <v>81</v>
      </c>
      <c r="C130" s="20" t="s">
        <v>39</v>
      </c>
      <c r="D130" s="20" t="s">
        <v>55</v>
      </c>
      <c r="E130" s="20" t="s">
        <v>48</v>
      </c>
      <c r="F130" s="20"/>
      <c r="G130" s="37" t="s">
        <v>86</v>
      </c>
      <c r="H130" s="20" t="s">
        <v>6</v>
      </c>
      <c r="I130" s="20" t="s">
        <v>7</v>
      </c>
      <c r="J130" s="44">
        <v>140105506</v>
      </c>
      <c r="K130" s="28">
        <v>0</v>
      </c>
      <c r="L130" s="44">
        <v>6930000</v>
      </c>
      <c r="M130" s="22">
        <f>+J130-L130-K130</f>
        <v>133175506</v>
      </c>
      <c r="N130" s="44">
        <v>6930000</v>
      </c>
      <c r="O130" s="40">
        <f>IF(N130&gt;1,N130/(J130-K130),0)</f>
        <v>4.9462724184444258E-2</v>
      </c>
      <c r="P130" s="44">
        <v>6930000</v>
      </c>
      <c r="Q130" s="72">
        <v>6930000</v>
      </c>
    </row>
    <row r="131" spans="1:18" s="19" customFormat="1" ht="16.5" customHeight="1" x14ac:dyDescent="0.25">
      <c r="A131" s="24" t="s">
        <v>4</v>
      </c>
      <c r="B131" s="25" t="s">
        <v>81</v>
      </c>
      <c r="C131" s="25" t="s">
        <v>79</v>
      </c>
      <c r="D131" s="25"/>
      <c r="E131" s="25"/>
      <c r="F131" s="25"/>
      <c r="G131" s="26" t="s">
        <v>191</v>
      </c>
      <c r="H131" s="25" t="s">
        <v>6</v>
      </c>
      <c r="I131" s="25">
        <v>11</v>
      </c>
      <c r="J131" s="39">
        <f>J132</f>
        <v>403300000</v>
      </c>
      <c r="K131" s="28">
        <f>K132</f>
        <v>0</v>
      </c>
      <c r="L131" s="39">
        <f t="shared" ref="L131:Q132" si="56">L132</f>
        <v>22544572.309999999</v>
      </c>
      <c r="M131" s="28">
        <f>+J131-L131-K131</f>
        <v>380755427.69</v>
      </c>
      <c r="N131" s="39">
        <f t="shared" si="56"/>
        <v>22544572.309999999</v>
      </c>
      <c r="O131" s="40">
        <f>IF(N131&gt;1,N131/(J131-K131),0)</f>
        <v>5.5900253682122487E-2</v>
      </c>
      <c r="P131" s="39">
        <f t="shared" si="56"/>
        <v>22544572.309999999</v>
      </c>
      <c r="Q131" s="51">
        <f t="shared" si="56"/>
        <v>22544572.309999999</v>
      </c>
    </row>
    <row r="132" spans="1:18" ht="18" customHeight="1" x14ac:dyDescent="0.25">
      <c r="A132" s="24" t="s">
        <v>4</v>
      </c>
      <c r="B132" s="25" t="s">
        <v>81</v>
      </c>
      <c r="C132" s="25" t="s">
        <v>79</v>
      </c>
      <c r="D132" s="25"/>
      <c r="E132" s="25"/>
      <c r="F132" s="25"/>
      <c r="G132" s="26" t="s">
        <v>95</v>
      </c>
      <c r="H132" s="25" t="s">
        <v>6</v>
      </c>
      <c r="I132" s="25">
        <v>11</v>
      </c>
      <c r="J132" s="39">
        <f>J133</f>
        <v>403300000</v>
      </c>
      <c r="K132" s="28">
        <f>K133</f>
        <v>0</v>
      </c>
      <c r="L132" s="39">
        <f t="shared" si="56"/>
        <v>22544572.309999999</v>
      </c>
      <c r="M132" s="28">
        <f>+J132-L132-K132</f>
        <v>380755427.69</v>
      </c>
      <c r="N132" s="39">
        <f t="shared" si="56"/>
        <v>22544572.309999999</v>
      </c>
      <c r="O132" s="40">
        <f>IF(N132&gt;1,N132/(J132-K132),0)</f>
        <v>5.5900253682122487E-2</v>
      </c>
      <c r="P132" s="39">
        <f t="shared" si="56"/>
        <v>22544572.309999999</v>
      </c>
      <c r="Q132" s="51">
        <f t="shared" si="56"/>
        <v>22544572.309999999</v>
      </c>
    </row>
    <row r="133" spans="1:18" ht="21.75" customHeight="1" x14ac:dyDescent="0.25">
      <c r="A133" s="38" t="s">
        <v>4</v>
      </c>
      <c r="B133" s="20" t="s">
        <v>81</v>
      </c>
      <c r="C133" s="20" t="s">
        <v>79</v>
      </c>
      <c r="D133" s="20" t="s">
        <v>39</v>
      </c>
      <c r="E133" s="20"/>
      <c r="F133" s="20"/>
      <c r="G133" s="37" t="s">
        <v>95</v>
      </c>
      <c r="H133" s="20" t="s">
        <v>6</v>
      </c>
      <c r="I133" s="20">
        <v>11</v>
      </c>
      <c r="J133" s="44">
        <v>403300000</v>
      </c>
      <c r="K133" s="22">
        <v>0</v>
      </c>
      <c r="L133" s="44">
        <v>22544572.309999999</v>
      </c>
      <c r="M133" s="28">
        <f>+J133-L133-K133</f>
        <v>380755427.69</v>
      </c>
      <c r="N133" s="44">
        <v>22544572.309999999</v>
      </c>
      <c r="O133" s="40">
        <f t="shared" ref="O133:O136" si="57">IF(N133&gt;1,N133/(J133-K133),0)</f>
        <v>5.5900253682122487E-2</v>
      </c>
      <c r="P133" s="44">
        <v>22544572.309999999</v>
      </c>
      <c r="Q133" s="72">
        <v>22544572.309999999</v>
      </c>
    </row>
    <row r="134" spans="1:18" ht="21.75" customHeight="1" x14ac:dyDescent="0.25">
      <c r="A134" s="14" t="s">
        <v>4</v>
      </c>
      <c r="B134" s="4" t="s">
        <v>81</v>
      </c>
      <c r="C134" s="4"/>
      <c r="D134" s="4"/>
      <c r="E134" s="4"/>
      <c r="F134" s="4"/>
      <c r="G134" s="3" t="s">
        <v>136</v>
      </c>
      <c r="H134" s="4" t="s">
        <v>6</v>
      </c>
      <c r="I134" s="5" t="s">
        <v>7</v>
      </c>
      <c r="J134" s="6">
        <f>J126</f>
        <v>462000000</v>
      </c>
      <c r="K134" s="6">
        <f>K128</f>
        <v>0</v>
      </c>
      <c r="L134" s="6">
        <f>L128</f>
        <v>286881491</v>
      </c>
      <c r="M134" s="6">
        <f>M128</f>
        <v>175118509</v>
      </c>
      <c r="N134" s="6">
        <f>N128</f>
        <v>286881491</v>
      </c>
      <c r="O134" s="42">
        <f t="shared" si="57"/>
        <v>0.6209556082251082</v>
      </c>
      <c r="P134" s="6">
        <f>P128</f>
        <v>286881491</v>
      </c>
      <c r="Q134" s="15">
        <f>Q128</f>
        <v>286881491</v>
      </c>
    </row>
    <row r="135" spans="1:18" ht="16.5" customHeight="1" x14ac:dyDescent="0.25">
      <c r="A135" s="14" t="s">
        <v>4</v>
      </c>
      <c r="B135" s="4" t="s">
        <v>81</v>
      </c>
      <c r="C135" s="4"/>
      <c r="D135" s="4"/>
      <c r="E135" s="4"/>
      <c r="F135" s="4"/>
      <c r="G135" s="3" t="s">
        <v>136</v>
      </c>
      <c r="H135" s="4" t="s">
        <v>6</v>
      </c>
      <c r="I135" s="5">
        <v>11</v>
      </c>
      <c r="J135" s="6">
        <f>J127</f>
        <v>403300000</v>
      </c>
      <c r="K135" s="6">
        <f>K132</f>
        <v>0</v>
      </c>
      <c r="L135" s="6">
        <f>L127</f>
        <v>22544572.309999999</v>
      </c>
      <c r="M135" s="6">
        <f>M127</f>
        <v>380755427.69</v>
      </c>
      <c r="N135" s="6">
        <f>N127</f>
        <v>22544572.309999999</v>
      </c>
      <c r="O135" s="42">
        <f>IF(N135&gt;1,N135/(J135-K135),0)</f>
        <v>5.5900253682122487E-2</v>
      </c>
      <c r="P135" s="6">
        <f>P127</f>
        <v>22544572.309999999</v>
      </c>
      <c r="Q135" s="15">
        <f>Q127</f>
        <v>22544572.309999999</v>
      </c>
    </row>
    <row r="136" spans="1:18" ht="16.5" customHeight="1" x14ac:dyDescent="0.25">
      <c r="A136" s="127" t="s">
        <v>142</v>
      </c>
      <c r="B136" s="128"/>
      <c r="C136" s="128"/>
      <c r="D136" s="128"/>
      <c r="E136" s="128"/>
      <c r="F136" s="128"/>
      <c r="G136" s="128"/>
      <c r="H136" s="128"/>
      <c r="I136" s="129"/>
      <c r="J136" s="7">
        <f>J134+J135</f>
        <v>865300000</v>
      </c>
      <c r="K136" s="7">
        <f>K134+K135</f>
        <v>0</v>
      </c>
      <c r="L136" s="7">
        <f>L134+L135</f>
        <v>309426063.31</v>
      </c>
      <c r="M136" s="7">
        <f>M134+M135</f>
        <v>555873936.69000006</v>
      </c>
      <c r="N136" s="7">
        <f>N134+N135</f>
        <v>309426063.31</v>
      </c>
      <c r="O136" s="42">
        <f t="shared" si="57"/>
        <v>0.3575939712354097</v>
      </c>
      <c r="P136" s="7">
        <f>P134+P135</f>
        <v>309426063.31</v>
      </c>
      <c r="Q136" s="16">
        <f>Q134+Q135</f>
        <v>309426063.31</v>
      </c>
    </row>
    <row r="137" spans="1:18" ht="16.5" customHeight="1" x14ac:dyDescent="0.25">
      <c r="A137" s="17" t="s">
        <v>4</v>
      </c>
      <c r="B137" s="9"/>
      <c r="C137" s="9"/>
      <c r="D137" s="9"/>
      <c r="E137" s="9"/>
      <c r="F137" s="9"/>
      <c r="G137" s="10" t="s">
        <v>5</v>
      </c>
      <c r="H137" s="9" t="s">
        <v>6</v>
      </c>
      <c r="I137" s="11">
        <v>10</v>
      </c>
      <c r="J137" s="12">
        <f>+J134+J103+J38+J123</f>
        <v>200974900000</v>
      </c>
      <c r="K137" s="12">
        <f>+K134+K103+K38+K123</f>
        <v>5126800000</v>
      </c>
      <c r="L137" s="12">
        <f>+L134+L103+L38+L123</f>
        <v>97866771990.559998</v>
      </c>
      <c r="M137" s="12">
        <f>+M134+M103+M38+M123</f>
        <v>97981328009.440002</v>
      </c>
      <c r="N137" s="12">
        <f>+N134+N103+N38+N123</f>
        <v>97127485897.559998</v>
      </c>
      <c r="O137" s="43">
        <f>IF(N137&gt;1,N137/(J137-K137),0)</f>
        <v>0.49593274531414905</v>
      </c>
      <c r="P137" s="12">
        <f>+P134+P103+P38+P123</f>
        <v>85820059681.300003</v>
      </c>
      <c r="Q137" s="12">
        <f>+Q134+Q103+Q38+Q123</f>
        <v>85484695288.300003</v>
      </c>
    </row>
    <row r="138" spans="1:18" s="18" customFormat="1" ht="15" customHeight="1" x14ac:dyDescent="0.2">
      <c r="A138" s="17" t="s">
        <v>4</v>
      </c>
      <c r="B138" s="9"/>
      <c r="C138" s="9"/>
      <c r="D138" s="9"/>
      <c r="E138" s="9"/>
      <c r="F138" s="9"/>
      <c r="G138" s="10" t="s">
        <v>5</v>
      </c>
      <c r="H138" s="9" t="s">
        <v>6</v>
      </c>
      <c r="I138" s="11">
        <v>11</v>
      </c>
      <c r="J138" s="12">
        <f>J135</f>
        <v>403300000</v>
      </c>
      <c r="K138" s="12">
        <f t="shared" ref="K138:N138" si="58">K135</f>
        <v>0</v>
      </c>
      <c r="L138" s="12">
        <f t="shared" si="58"/>
        <v>22544572.309999999</v>
      </c>
      <c r="M138" s="12">
        <f t="shared" si="58"/>
        <v>380755427.69</v>
      </c>
      <c r="N138" s="12">
        <f t="shared" si="58"/>
        <v>22544572.309999999</v>
      </c>
      <c r="O138" s="43">
        <f>IF(N138&gt;1,N138/(J138-K138),0)</f>
        <v>5.5900253682122487E-2</v>
      </c>
      <c r="P138" s="12">
        <f t="shared" ref="P138:Q138" si="59">P135</f>
        <v>22544572.309999999</v>
      </c>
      <c r="Q138" s="12">
        <f t="shared" si="59"/>
        <v>22544572.309999999</v>
      </c>
      <c r="R138" s="65"/>
    </row>
    <row r="139" spans="1:18" s="18" customFormat="1" ht="15" customHeight="1" x14ac:dyDescent="0.2">
      <c r="A139" s="17" t="s">
        <v>4</v>
      </c>
      <c r="B139" s="9"/>
      <c r="C139" s="9"/>
      <c r="D139" s="9"/>
      <c r="E139" s="9"/>
      <c r="F139" s="9"/>
      <c r="G139" s="10" t="s">
        <v>5</v>
      </c>
      <c r="H139" s="9" t="s">
        <v>9</v>
      </c>
      <c r="I139" s="11">
        <v>20</v>
      </c>
      <c r="J139" s="12">
        <f>J104</f>
        <v>914500000</v>
      </c>
      <c r="K139" s="12">
        <f t="shared" ref="K139:N139" si="60">K104</f>
        <v>0</v>
      </c>
      <c r="L139" s="12">
        <f t="shared" si="60"/>
        <v>45576035</v>
      </c>
      <c r="M139" s="12">
        <f>M104</f>
        <v>868923965</v>
      </c>
      <c r="N139" s="12">
        <f t="shared" si="60"/>
        <v>45576035</v>
      </c>
      <c r="O139" s="43">
        <f>IF(N139&gt;1,N139/(J139-K139),0)</f>
        <v>4.9837107709130669E-2</v>
      </c>
      <c r="P139" s="12">
        <f t="shared" ref="P139:Q139" si="61">P104</f>
        <v>42001296</v>
      </c>
      <c r="Q139" s="73">
        <f t="shared" si="61"/>
        <v>42001296</v>
      </c>
      <c r="R139" s="65"/>
    </row>
    <row r="140" spans="1:18" ht="15.75" customHeight="1" x14ac:dyDescent="0.25">
      <c r="A140" s="17" t="s">
        <v>4</v>
      </c>
      <c r="B140" s="9"/>
      <c r="C140" s="9"/>
      <c r="D140" s="9"/>
      <c r="E140" s="9"/>
      <c r="F140" s="9"/>
      <c r="G140" s="10" t="s">
        <v>5</v>
      </c>
      <c r="H140" s="9" t="s">
        <v>9</v>
      </c>
      <c r="I140" s="11">
        <v>21</v>
      </c>
      <c r="J140" s="12">
        <f>J105</f>
        <v>670300000</v>
      </c>
      <c r="K140" s="12">
        <f t="shared" ref="K140:N140" si="62">K105</f>
        <v>0</v>
      </c>
      <c r="L140" s="12">
        <f t="shared" si="62"/>
        <v>318356142</v>
      </c>
      <c r="M140" s="12">
        <f t="shared" si="62"/>
        <v>351943858</v>
      </c>
      <c r="N140" s="12">
        <f t="shared" si="62"/>
        <v>318356142</v>
      </c>
      <c r="O140" s="43">
        <f>IF(N140&gt;1,N140/(J140-K140),0)</f>
        <v>0.47494575861554528</v>
      </c>
      <c r="P140" s="12">
        <f t="shared" ref="P140:Q140" si="63">P105</f>
        <v>318161582</v>
      </c>
      <c r="Q140" s="73">
        <f t="shared" si="63"/>
        <v>318161582</v>
      </c>
    </row>
    <row r="141" spans="1:18" s="19" customFormat="1" ht="24.75" customHeight="1" thickBot="1" x14ac:dyDescent="0.3">
      <c r="A141" s="132" t="s">
        <v>30</v>
      </c>
      <c r="B141" s="133"/>
      <c r="C141" s="133"/>
      <c r="D141" s="133"/>
      <c r="E141" s="133"/>
      <c r="F141" s="133"/>
      <c r="G141" s="133"/>
      <c r="H141" s="133"/>
      <c r="I141" s="134"/>
      <c r="J141" s="60">
        <f>SUM(J137:J140)</f>
        <v>202963000000</v>
      </c>
      <c r="K141" s="60">
        <f t="shared" ref="K141:M141" si="64">SUM(K137:K140)</f>
        <v>5126800000</v>
      </c>
      <c r="L141" s="60">
        <f t="shared" si="64"/>
        <v>98253248739.869995</v>
      </c>
      <c r="M141" s="60">
        <f t="shared" si="64"/>
        <v>99582951260.130005</v>
      </c>
      <c r="N141" s="60">
        <f>SUM(N137:N140)</f>
        <v>97513962646.869995</v>
      </c>
      <c r="O141" s="62">
        <f>IF(N141&gt;1,N141/(J141-K141),0)</f>
        <v>0.49290252565945969</v>
      </c>
      <c r="P141" s="60">
        <f t="shared" ref="P141:Q141" si="65">SUM(P137:P140)</f>
        <v>86202767131.610001</v>
      </c>
      <c r="Q141" s="74">
        <f t="shared" si="65"/>
        <v>85867402738.610001</v>
      </c>
    </row>
    <row r="142" spans="1:18" s="19" customFormat="1" ht="24.75" customHeight="1" thickBot="1" x14ac:dyDescent="0.3">
      <c r="A142" s="124" t="s">
        <v>33</v>
      </c>
      <c r="B142" s="125"/>
      <c r="C142" s="125"/>
      <c r="D142" s="125"/>
      <c r="E142" s="125"/>
      <c r="F142" s="125"/>
      <c r="G142" s="125"/>
      <c r="H142" s="125"/>
      <c r="I142" s="125"/>
      <c r="J142" s="125"/>
      <c r="K142" s="125"/>
      <c r="L142" s="125"/>
      <c r="M142" s="125"/>
      <c r="N142" s="125"/>
      <c r="O142" s="125"/>
      <c r="P142" s="125"/>
      <c r="Q142" s="126"/>
    </row>
    <row r="143" spans="1:18" s="19" customFormat="1" ht="24.75" customHeight="1" x14ac:dyDescent="0.25">
      <c r="A143" s="24" t="s">
        <v>19</v>
      </c>
      <c r="B143" s="25">
        <v>2901</v>
      </c>
      <c r="C143" s="25"/>
      <c r="D143" s="25"/>
      <c r="E143" s="25"/>
      <c r="F143" s="25"/>
      <c r="G143" s="26" t="s">
        <v>133</v>
      </c>
      <c r="H143" s="50" t="s">
        <v>6</v>
      </c>
      <c r="I143" s="27">
        <v>11</v>
      </c>
      <c r="J143" s="39">
        <f>J146+J147+J148+J149+J152+J153+J156</f>
        <v>16391000000</v>
      </c>
      <c r="K143" s="28">
        <f>K146+K147+K148+K149+K152+K153+K156</f>
        <v>0</v>
      </c>
      <c r="L143" s="28">
        <f>L146+L147+L148+L149+L152+L153+L156</f>
        <v>8340693506.71</v>
      </c>
      <c r="M143" s="28">
        <f>M146+M147+M148+M149+M152+M153+M156</f>
        <v>8050306493.29</v>
      </c>
      <c r="N143" s="28">
        <f>N146+N147+N148+N149+N152+N153+N156</f>
        <v>2676893398.71</v>
      </c>
      <c r="O143" s="41">
        <f t="shared" ref="O143:O153" si="66">IF(N143&gt;1,N143/(J143-K143),0)</f>
        <v>0.16331483123116344</v>
      </c>
      <c r="P143" s="28">
        <f>P146+P147+P148+P149+P152+P153+P156</f>
        <v>322219907.71000004</v>
      </c>
      <c r="Q143" s="36">
        <f>Q146+Q147+Q148+Q149+Q152+Q153+Q156</f>
        <v>321996990.71000004</v>
      </c>
    </row>
    <row r="144" spans="1:18" ht="33" customHeight="1" x14ac:dyDescent="0.25">
      <c r="A144" s="24" t="s">
        <v>19</v>
      </c>
      <c r="B144" s="25">
        <v>2901</v>
      </c>
      <c r="C144" s="25"/>
      <c r="D144" s="25"/>
      <c r="E144" s="25"/>
      <c r="F144" s="25"/>
      <c r="G144" s="26" t="s">
        <v>35</v>
      </c>
      <c r="H144" s="25" t="s">
        <v>9</v>
      </c>
      <c r="I144" s="27">
        <v>20</v>
      </c>
      <c r="J144" s="28">
        <f>J150+J154</f>
        <v>11000000000</v>
      </c>
      <c r="K144" s="28">
        <f>K150+K154</f>
        <v>0</v>
      </c>
      <c r="L144" s="28">
        <f>L150+L154</f>
        <v>1895034005</v>
      </c>
      <c r="M144" s="28">
        <f>M150+M154</f>
        <v>9104965995</v>
      </c>
      <c r="N144" s="28">
        <f>N150+N154</f>
        <v>1011466791</v>
      </c>
      <c r="O144" s="41">
        <f t="shared" si="66"/>
        <v>9.1951526454545449E-2</v>
      </c>
      <c r="P144" s="39">
        <f>P150+P154</f>
        <v>20451220</v>
      </c>
      <c r="Q144" s="36">
        <f>Q150+Q154</f>
        <v>19932703</v>
      </c>
    </row>
    <row r="145" spans="1:17" ht="32.25" customHeight="1" x14ac:dyDescent="0.25">
      <c r="A145" s="24" t="s">
        <v>19</v>
      </c>
      <c r="B145" s="25">
        <v>2901</v>
      </c>
      <c r="C145" s="25"/>
      <c r="D145" s="25"/>
      <c r="E145" s="25"/>
      <c r="F145" s="25"/>
      <c r="G145" s="26" t="s">
        <v>35</v>
      </c>
      <c r="H145" s="25" t="s">
        <v>9</v>
      </c>
      <c r="I145" s="27">
        <v>21</v>
      </c>
      <c r="J145" s="28">
        <f>J151+J155</f>
        <v>2520100000</v>
      </c>
      <c r="K145" s="28">
        <f>K155</f>
        <v>0</v>
      </c>
      <c r="L145" s="28">
        <f>L151+L155</f>
        <v>2096752332.74</v>
      </c>
      <c r="M145" s="28">
        <f>M151+M155</f>
        <v>423347667.25999999</v>
      </c>
      <c r="N145" s="28">
        <f>N151+N155</f>
        <v>255896928</v>
      </c>
      <c r="O145" s="41">
        <f t="shared" si="66"/>
        <v>0.10154237054085155</v>
      </c>
      <c r="P145" s="28">
        <f>P151+P155</f>
        <v>46669403</v>
      </c>
      <c r="Q145" s="36">
        <f>Q151+Q155</f>
        <v>46669403</v>
      </c>
    </row>
    <row r="146" spans="1:17" ht="46.5" customHeight="1" x14ac:dyDescent="0.25">
      <c r="A146" s="67" t="s">
        <v>19</v>
      </c>
      <c r="B146" s="78" t="s">
        <v>102</v>
      </c>
      <c r="C146" s="78" t="s">
        <v>103</v>
      </c>
      <c r="D146" s="78" t="s">
        <v>104</v>
      </c>
      <c r="E146" s="78" t="s">
        <v>0</v>
      </c>
      <c r="F146" s="78" t="s">
        <v>0</v>
      </c>
      <c r="G146" s="79" t="s">
        <v>117</v>
      </c>
      <c r="H146" s="78" t="s">
        <v>6</v>
      </c>
      <c r="I146" s="80">
        <v>11</v>
      </c>
      <c r="J146" s="63">
        <v>4700000000</v>
      </c>
      <c r="K146" s="63">
        <v>0</v>
      </c>
      <c r="L146" s="63">
        <v>1423243644</v>
      </c>
      <c r="M146" s="81">
        <f t="shared" ref="M146:M156" si="67">+J146-L146-K146</f>
        <v>3276756356</v>
      </c>
      <c r="N146" s="81">
        <v>468782718</v>
      </c>
      <c r="O146" s="40">
        <f t="shared" si="66"/>
        <v>9.9741003829787234E-2</v>
      </c>
      <c r="P146" s="81">
        <v>27445195</v>
      </c>
      <c r="Q146" s="82">
        <v>27222278</v>
      </c>
    </row>
    <row r="147" spans="1:17" ht="24.75" customHeight="1" x14ac:dyDescent="0.25">
      <c r="A147" s="67" t="s">
        <v>19</v>
      </c>
      <c r="B147" s="78" t="s">
        <v>102</v>
      </c>
      <c r="C147" s="78" t="s">
        <v>103</v>
      </c>
      <c r="D147" s="78" t="s">
        <v>7</v>
      </c>
      <c r="E147" s="78" t="s">
        <v>0</v>
      </c>
      <c r="F147" s="78" t="s">
        <v>0</v>
      </c>
      <c r="G147" s="79" t="s">
        <v>118</v>
      </c>
      <c r="H147" s="78" t="s">
        <v>6</v>
      </c>
      <c r="I147" s="80">
        <v>11</v>
      </c>
      <c r="J147" s="81">
        <v>160000000</v>
      </c>
      <c r="K147" s="63">
        <v>0</v>
      </c>
      <c r="L147" s="63">
        <v>53895023</v>
      </c>
      <c r="M147" s="81">
        <f t="shared" si="67"/>
        <v>106104977</v>
      </c>
      <c r="N147" s="81">
        <v>53895023</v>
      </c>
      <c r="O147" s="40">
        <f t="shared" si="66"/>
        <v>0.33684389375000001</v>
      </c>
      <c r="P147" s="81">
        <v>36095932</v>
      </c>
      <c r="Q147" s="82">
        <v>36095932</v>
      </c>
    </row>
    <row r="148" spans="1:17" ht="51.75" customHeight="1" x14ac:dyDescent="0.25">
      <c r="A148" s="67" t="s">
        <v>19</v>
      </c>
      <c r="B148" s="78" t="s">
        <v>102</v>
      </c>
      <c r="C148" s="78" t="s">
        <v>103</v>
      </c>
      <c r="D148" s="78" t="s">
        <v>8</v>
      </c>
      <c r="E148" s="78" t="s">
        <v>0</v>
      </c>
      <c r="F148" s="78" t="s">
        <v>0</v>
      </c>
      <c r="G148" s="79" t="s">
        <v>119</v>
      </c>
      <c r="H148" s="78" t="s">
        <v>6</v>
      </c>
      <c r="I148" s="80">
        <v>11</v>
      </c>
      <c r="J148" s="63">
        <v>3901000000</v>
      </c>
      <c r="K148" s="63">
        <v>0</v>
      </c>
      <c r="L148" s="63">
        <v>1192167395</v>
      </c>
      <c r="M148" s="81">
        <f t="shared" si="67"/>
        <v>2708832605</v>
      </c>
      <c r="N148" s="81">
        <v>1001024620</v>
      </c>
      <c r="O148" s="40">
        <f t="shared" si="66"/>
        <v>0.2566071827736478</v>
      </c>
      <c r="P148" s="81">
        <v>124830827</v>
      </c>
      <c r="Q148" s="82">
        <v>124830827</v>
      </c>
    </row>
    <row r="149" spans="1:17" ht="41.25" customHeight="1" x14ac:dyDescent="0.25">
      <c r="A149" s="67" t="s">
        <v>19</v>
      </c>
      <c r="B149" s="78" t="s">
        <v>102</v>
      </c>
      <c r="C149" s="78" t="s">
        <v>103</v>
      </c>
      <c r="D149" s="78" t="s">
        <v>105</v>
      </c>
      <c r="E149" s="78" t="s">
        <v>0</v>
      </c>
      <c r="F149" s="78" t="s">
        <v>0</v>
      </c>
      <c r="G149" s="79" t="s">
        <v>120</v>
      </c>
      <c r="H149" s="78" t="s">
        <v>6</v>
      </c>
      <c r="I149" s="80">
        <v>11</v>
      </c>
      <c r="J149" s="81">
        <v>3710000000</v>
      </c>
      <c r="K149" s="63">
        <v>0</v>
      </c>
      <c r="L149" s="63">
        <v>3688836559.71</v>
      </c>
      <c r="M149" s="81">
        <f t="shared" si="67"/>
        <v>21163440.289999962</v>
      </c>
      <c r="N149" s="81">
        <v>924065082.71000004</v>
      </c>
      <c r="O149" s="40">
        <f t="shared" si="66"/>
        <v>0.24907414628301888</v>
      </c>
      <c r="P149" s="81">
        <v>29405563.710000001</v>
      </c>
      <c r="Q149" s="82">
        <v>29405563.710000001</v>
      </c>
    </row>
    <row r="150" spans="1:17" ht="41.25" customHeight="1" x14ac:dyDescent="0.25">
      <c r="A150" s="67" t="s">
        <v>19</v>
      </c>
      <c r="B150" s="78" t="s">
        <v>102</v>
      </c>
      <c r="C150" s="78" t="s">
        <v>103</v>
      </c>
      <c r="D150" s="78" t="s">
        <v>105</v>
      </c>
      <c r="E150" s="78" t="s">
        <v>0</v>
      </c>
      <c r="F150" s="78" t="s">
        <v>0</v>
      </c>
      <c r="G150" s="79" t="s">
        <v>120</v>
      </c>
      <c r="H150" s="78" t="s">
        <v>9</v>
      </c>
      <c r="I150" s="80">
        <v>20</v>
      </c>
      <c r="J150" s="81">
        <v>4000000000</v>
      </c>
      <c r="K150" s="63">
        <v>0</v>
      </c>
      <c r="L150" s="63">
        <v>1895034005</v>
      </c>
      <c r="M150" s="81">
        <f t="shared" si="67"/>
        <v>2104965995</v>
      </c>
      <c r="N150" s="81">
        <v>1011466791</v>
      </c>
      <c r="O150" s="40">
        <f t="shared" si="66"/>
        <v>0.25286669774999998</v>
      </c>
      <c r="P150" s="81">
        <v>20451220</v>
      </c>
      <c r="Q150" s="82">
        <v>19932703</v>
      </c>
    </row>
    <row r="151" spans="1:17" ht="40.5" customHeight="1" x14ac:dyDescent="0.25">
      <c r="A151" s="67" t="s">
        <v>19</v>
      </c>
      <c r="B151" s="78" t="s">
        <v>102</v>
      </c>
      <c r="C151" s="78" t="s">
        <v>103</v>
      </c>
      <c r="D151" s="78" t="s">
        <v>105</v>
      </c>
      <c r="E151" s="78" t="s">
        <v>0</v>
      </c>
      <c r="F151" s="78" t="s">
        <v>0</v>
      </c>
      <c r="G151" s="79" t="s">
        <v>120</v>
      </c>
      <c r="H151" s="78" t="s">
        <v>9</v>
      </c>
      <c r="I151" s="80">
        <v>21</v>
      </c>
      <c r="J151" s="81">
        <v>72300000</v>
      </c>
      <c r="K151" s="63">
        <v>0</v>
      </c>
      <c r="L151" s="63">
        <v>63867929.740000002</v>
      </c>
      <c r="M151" s="81">
        <f t="shared" ref="M151" si="68">+J151-L151-K151</f>
        <v>8432070.2599999979</v>
      </c>
      <c r="N151" s="81">
        <v>63666437</v>
      </c>
      <c r="O151" s="40">
        <f t="shared" si="66"/>
        <v>0.8805869571230982</v>
      </c>
      <c r="P151" s="81">
        <v>13549225</v>
      </c>
      <c r="Q151" s="82">
        <v>13549225</v>
      </c>
    </row>
    <row r="152" spans="1:17" ht="43.5" customHeight="1" x14ac:dyDescent="0.25">
      <c r="A152" s="67" t="s">
        <v>19</v>
      </c>
      <c r="B152" s="78" t="s">
        <v>102</v>
      </c>
      <c r="C152" s="78" t="s">
        <v>103</v>
      </c>
      <c r="D152" s="78" t="s">
        <v>106</v>
      </c>
      <c r="E152" s="78" t="s">
        <v>0</v>
      </c>
      <c r="F152" s="78" t="s">
        <v>0</v>
      </c>
      <c r="G152" s="79" t="s">
        <v>121</v>
      </c>
      <c r="H152" s="78" t="s">
        <v>6</v>
      </c>
      <c r="I152" s="80">
        <v>11</v>
      </c>
      <c r="J152" s="63">
        <v>3210000000</v>
      </c>
      <c r="K152" s="63">
        <v>0</v>
      </c>
      <c r="L152" s="63">
        <v>1943065497</v>
      </c>
      <c r="M152" s="81">
        <f t="shared" si="67"/>
        <v>1266934503</v>
      </c>
      <c r="N152" s="81">
        <v>189640567</v>
      </c>
      <c r="O152" s="40">
        <f t="shared" si="66"/>
        <v>5.9078058255451711E-2</v>
      </c>
      <c r="P152" s="63">
        <v>89967103</v>
      </c>
      <c r="Q152" s="112">
        <v>89967103</v>
      </c>
    </row>
    <row r="153" spans="1:17" ht="42.75" customHeight="1" x14ac:dyDescent="0.25">
      <c r="A153" s="67" t="s">
        <v>19</v>
      </c>
      <c r="B153" s="78" t="s">
        <v>102</v>
      </c>
      <c r="C153" s="78" t="s">
        <v>103</v>
      </c>
      <c r="D153" s="78" t="s">
        <v>107</v>
      </c>
      <c r="E153" s="78" t="s">
        <v>0</v>
      </c>
      <c r="F153" s="78"/>
      <c r="G153" s="79" t="s">
        <v>122</v>
      </c>
      <c r="H153" s="78" t="s">
        <v>6</v>
      </c>
      <c r="I153" s="80">
        <v>11</v>
      </c>
      <c r="J153" s="81">
        <v>60000000</v>
      </c>
      <c r="K153" s="63">
        <v>0</v>
      </c>
      <c r="L153" s="63">
        <v>14129689</v>
      </c>
      <c r="M153" s="81">
        <f t="shared" si="67"/>
        <v>45870311</v>
      </c>
      <c r="N153" s="81">
        <v>14129689</v>
      </c>
      <c r="O153" s="40">
        <f t="shared" si="66"/>
        <v>0.23549481666666666</v>
      </c>
      <c r="P153" s="81">
        <v>13988523</v>
      </c>
      <c r="Q153" s="82">
        <v>13988523</v>
      </c>
    </row>
    <row r="154" spans="1:17" ht="41.25" customHeight="1" x14ac:dyDescent="0.25">
      <c r="A154" s="67" t="s">
        <v>19</v>
      </c>
      <c r="B154" s="78" t="s">
        <v>102</v>
      </c>
      <c r="C154" s="78" t="s">
        <v>103</v>
      </c>
      <c r="D154" s="78" t="s">
        <v>107</v>
      </c>
      <c r="E154" s="78" t="s">
        <v>0</v>
      </c>
      <c r="F154" s="78" t="s">
        <v>0</v>
      </c>
      <c r="G154" s="79" t="s">
        <v>122</v>
      </c>
      <c r="H154" s="78" t="s">
        <v>9</v>
      </c>
      <c r="I154" s="80">
        <v>20</v>
      </c>
      <c r="J154" s="63">
        <v>7000000000</v>
      </c>
      <c r="K154" s="63">
        <v>0</v>
      </c>
      <c r="L154" s="63">
        <v>0</v>
      </c>
      <c r="M154" s="81">
        <f t="shared" si="67"/>
        <v>7000000000</v>
      </c>
      <c r="N154" s="81">
        <v>0</v>
      </c>
      <c r="O154" s="40">
        <f t="shared" ref="O154" si="69">IF(N154&gt;1,N154/(J154-K154),0)</f>
        <v>0</v>
      </c>
      <c r="P154" s="81">
        <v>0</v>
      </c>
      <c r="Q154" s="82">
        <v>0</v>
      </c>
    </row>
    <row r="155" spans="1:17" s="66" customFormat="1" ht="42.75" customHeight="1" x14ac:dyDescent="0.25">
      <c r="A155" s="67" t="s">
        <v>19</v>
      </c>
      <c r="B155" s="78" t="s">
        <v>102</v>
      </c>
      <c r="C155" s="78" t="s">
        <v>103</v>
      </c>
      <c r="D155" s="78" t="s">
        <v>107</v>
      </c>
      <c r="E155" s="78" t="s">
        <v>0</v>
      </c>
      <c r="F155" s="78" t="s">
        <v>0</v>
      </c>
      <c r="G155" s="79" t="s">
        <v>122</v>
      </c>
      <c r="H155" s="78" t="s">
        <v>9</v>
      </c>
      <c r="I155" s="80">
        <v>21</v>
      </c>
      <c r="J155" s="63">
        <v>2447800000</v>
      </c>
      <c r="K155" s="63">
        <v>0</v>
      </c>
      <c r="L155" s="63">
        <v>2032884403</v>
      </c>
      <c r="M155" s="81">
        <f t="shared" si="67"/>
        <v>414915597</v>
      </c>
      <c r="N155" s="81">
        <v>192230491</v>
      </c>
      <c r="O155" s="40">
        <f>IF(N155&gt;1,N155/(J155-K155),0)</f>
        <v>7.853194337772694E-2</v>
      </c>
      <c r="P155" s="81">
        <v>33120178</v>
      </c>
      <c r="Q155" s="82">
        <v>33120178</v>
      </c>
    </row>
    <row r="156" spans="1:17" ht="31.5" customHeight="1" x14ac:dyDescent="0.25">
      <c r="A156" s="67" t="s">
        <v>19</v>
      </c>
      <c r="B156" s="78" t="s">
        <v>102</v>
      </c>
      <c r="C156" s="78" t="s">
        <v>103</v>
      </c>
      <c r="D156" s="78" t="s">
        <v>108</v>
      </c>
      <c r="E156" s="78" t="s">
        <v>0</v>
      </c>
      <c r="F156" s="78" t="s">
        <v>0</v>
      </c>
      <c r="G156" s="79" t="s">
        <v>123</v>
      </c>
      <c r="H156" s="78" t="s">
        <v>6</v>
      </c>
      <c r="I156" s="80">
        <v>11</v>
      </c>
      <c r="J156" s="81">
        <v>650000000</v>
      </c>
      <c r="K156" s="63">
        <v>0</v>
      </c>
      <c r="L156" s="63">
        <v>25355699</v>
      </c>
      <c r="M156" s="81">
        <f t="shared" si="67"/>
        <v>624644301</v>
      </c>
      <c r="N156" s="81">
        <v>25355699</v>
      </c>
      <c r="O156" s="40">
        <f>IF(N156&gt;1,N156/(J156-K156),0)</f>
        <v>3.900876769230769E-2</v>
      </c>
      <c r="P156" s="81">
        <v>486764</v>
      </c>
      <c r="Q156" s="82">
        <v>486764</v>
      </c>
    </row>
    <row r="157" spans="1:17" ht="31.5" customHeight="1" x14ac:dyDescent="0.25">
      <c r="A157" s="71" t="s">
        <v>19</v>
      </c>
      <c r="B157" s="25">
        <v>2999</v>
      </c>
      <c r="C157" s="25"/>
      <c r="D157" s="25"/>
      <c r="E157" s="25"/>
      <c r="F157" s="25"/>
      <c r="G157" s="26" t="s">
        <v>134</v>
      </c>
      <c r="H157" s="25" t="s">
        <v>6</v>
      </c>
      <c r="I157" s="27">
        <v>11</v>
      </c>
      <c r="J157" s="28">
        <f>SUM(J158:J168)</f>
        <v>13934182129</v>
      </c>
      <c r="K157" s="39">
        <f>SUM(K159:K168)</f>
        <v>0</v>
      </c>
      <c r="L157" s="39">
        <f>SUM(L158:L168)</f>
        <v>7348400764.3000002</v>
      </c>
      <c r="M157" s="28">
        <f>SUM(M158:M168)</f>
        <v>6585781364.6999998</v>
      </c>
      <c r="N157" s="39">
        <f>SUM(N158:N168)</f>
        <v>5795875206.4899998</v>
      </c>
      <c r="O157" s="41">
        <f>IF(N157&gt;1,N157/(J157-K157),0)</f>
        <v>0.41594656599381957</v>
      </c>
      <c r="P157" s="28">
        <f>SUM(P159:P168)</f>
        <v>1801519670.3099999</v>
      </c>
      <c r="Q157" s="36">
        <f>SUM(Q159:Q168)</f>
        <v>1801269770.3099999</v>
      </c>
    </row>
    <row r="158" spans="1:17" ht="42.75" customHeight="1" x14ac:dyDescent="0.25">
      <c r="A158" s="67" t="s">
        <v>19</v>
      </c>
      <c r="B158" s="20" t="s">
        <v>109</v>
      </c>
      <c r="C158" s="20" t="s">
        <v>103</v>
      </c>
      <c r="D158" s="20">
        <v>11</v>
      </c>
      <c r="E158" s="20"/>
      <c r="F158" s="20"/>
      <c r="G158" s="37" t="s">
        <v>145</v>
      </c>
      <c r="H158" s="20" t="s">
        <v>6</v>
      </c>
      <c r="I158" s="21">
        <v>11</v>
      </c>
      <c r="J158" s="22">
        <v>1000000000</v>
      </c>
      <c r="K158" s="44">
        <v>0</v>
      </c>
      <c r="L158" s="44">
        <v>54271200</v>
      </c>
      <c r="M158" s="22">
        <f t="shared" ref="M158" si="70">+J158-L158-K158</f>
        <v>945728800</v>
      </c>
      <c r="N158" s="22">
        <v>0</v>
      </c>
      <c r="O158" s="40">
        <f>IF(N158&gt;1,N158/(J158-K158),0)</f>
        <v>0</v>
      </c>
      <c r="P158" s="22">
        <v>0</v>
      </c>
      <c r="Q158" s="23">
        <v>0</v>
      </c>
    </row>
    <row r="159" spans="1:17" ht="33" customHeight="1" x14ac:dyDescent="0.25">
      <c r="A159" s="67" t="s">
        <v>19</v>
      </c>
      <c r="B159" s="78" t="s">
        <v>109</v>
      </c>
      <c r="C159" s="78" t="s">
        <v>103</v>
      </c>
      <c r="D159" s="78" t="s">
        <v>106</v>
      </c>
      <c r="E159" s="78"/>
      <c r="F159" s="78"/>
      <c r="G159" s="79" t="s">
        <v>124</v>
      </c>
      <c r="H159" s="78" t="s">
        <v>6</v>
      </c>
      <c r="I159" s="80">
        <v>11</v>
      </c>
      <c r="J159" s="81">
        <v>240000000</v>
      </c>
      <c r="K159" s="63">
        <v>0</v>
      </c>
      <c r="L159" s="63">
        <v>240000000</v>
      </c>
      <c r="M159" s="81">
        <f t="shared" ref="M159:M168" si="71">+J159-L159-K159</f>
        <v>0</v>
      </c>
      <c r="N159" s="81">
        <v>0</v>
      </c>
      <c r="O159" s="40">
        <f t="shared" ref="O159:O161" si="72">IF(N159&gt;1,N159/(J159-K159),0)</f>
        <v>0</v>
      </c>
      <c r="P159" s="81">
        <v>0</v>
      </c>
      <c r="Q159" s="82">
        <v>0</v>
      </c>
    </row>
    <row r="160" spans="1:17" ht="33" customHeight="1" x14ac:dyDescent="0.25">
      <c r="A160" s="67" t="s">
        <v>19</v>
      </c>
      <c r="B160" s="78" t="s">
        <v>109</v>
      </c>
      <c r="C160" s="78" t="s">
        <v>103</v>
      </c>
      <c r="D160" s="78" t="s">
        <v>107</v>
      </c>
      <c r="E160" s="78" t="s">
        <v>0</v>
      </c>
      <c r="F160" s="78" t="s">
        <v>0</v>
      </c>
      <c r="G160" s="79" t="s">
        <v>125</v>
      </c>
      <c r="H160" s="78" t="s">
        <v>6</v>
      </c>
      <c r="I160" s="80">
        <v>11</v>
      </c>
      <c r="J160" s="81">
        <v>6350000000</v>
      </c>
      <c r="K160" s="63">
        <v>0</v>
      </c>
      <c r="L160" s="63">
        <v>5380443645.6700001</v>
      </c>
      <c r="M160" s="81">
        <f t="shared" si="71"/>
        <v>969556354.32999992</v>
      </c>
      <c r="N160" s="81">
        <v>5137347720.8599997</v>
      </c>
      <c r="O160" s="40">
        <f t="shared" si="72"/>
        <v>0.80903113714330699</v>
      </c>
      <c r="P160" s="81">
        <v>1713594043.3099999</v>
      </c>
      <c r="Q160" s="81">
        <v>1713594043.3099999</v>
      </c>
    </row>
    <row r="161" spans="1:17" ht="45" customHeight="1" x14ac:dyDescent="0.25">
      <c r="A161" s="67" t="s">
        <v>19</v>
      </c>
      <c r="B161" s="78" t="s">
        <v>109</v>
      </c>
      <c r="C161" s="78" t="s">
        <v>103</v>
      </c>
      <c r="D161" s="78" t="s">
        <v>108</v>
      </c>
      <c r="E161" s="78" t="s">
        <v>0</v>
      </c>
      <c r="F161" s="78" t="s">
        <v>0</v>
      </c>
      <c r="G161" s="79" t="s">
        <v>126</v>
      </c>
      <c r="H161" s="78" t="s">
        <v>6</v>
      </c>
      <c r="I161" s="80">
        <v>11</v>
      </c>
      <c r="J161" s="81">
        <v>3234182129</v>
      </c>
      <c r="K161" s="63">
        <v>0</v>
      </c>
      <c r="L161" s="63">
        <v>781029817</v>
      </c>
      <c r="M161" s="81">
        <f t="shared" si="71"/>
        <v>2453152312</v>
      </c>
      <c r="N161" s="81">
        <v>17570379</v>
      </c>
      <c r="O161" s="40">
        <f t="shared" si="72"/>
        <v>5.4327116715077242E-3</v>
      </c>
      <c r="P161" s="81">
        <v>16407939</v>
      </c>
      <c r="Q161" s="82">
        <v>16407939</v>
      </c>
    </row>
    <row r="162" spans="1:17" ht="33" customHeight="1" x14ac:dyDescent="0.25">
      <c r="A162" s="67" t="s">
        <v>19</v>
      </c>
      <c r="B162" s="78" t="s">
        <v>109</v>
      </c>
      <c r="C162" s="78" t="s">
        <v>103</v>
      </c>
      <c r="D162" s="78" t="s">
        <v>110</v>
      </c>
      <c r="E162" s="78"/>
      <c r="F162" s="78"/>
      <c r="G162" s="79" t="s">
        <v>127</v>
      </c>
      <c r="H162" s="78" t="s">
        <v>6</v>
      </c>
      <c r="I162" s="80">
        <v>11</v>
      </c>
      <c r="J162" s="81">
        <v>400000000</v>
      </c>
      <c r="K162" s="63">
        <v>0</v>
      </c>
      <c r="L162" s="63">
        <v>16894971</v>
      </c>
      <c r="M162" s="81">
        <f t="shared" si="71"/>
        <v>383105029</v>
      </c>
      <c r="N162" s="81">
        <v>16894971</v>
      </c>
      <c r="O162" s="40">
        <f t="shared" ref="O162:O170" si="73">IF(N162&gt;1,N162/(J162-K162),0)</f>
        <v>4.2237427500000001E-2</v>
      </c>
      <c r="P162" s="81">
        <v>0</v>
      </c>
      <c r="Q162" s="82">
        <v>0</v>
      </c>
    </row>
    <row r="163" spans="1:17" ht="39.75" customHeight="1" x14ac:dyDescent="0.25">
      <c r="A163" s="67" t="s">
        <v>19</v>
      </c>
      <c r="B163" s="78" t="s">
        <v>109</v>
      </c>
      <c r="C163" s="78" t="s">
        <v>103</v>
      </c>
      <c r="D163" s="78" t="s">
        <v>111</v>
      </c>
      <c r="E163" s="78"/>
      <c r="F163" s="78"/>
      <c r="G163" s="79" t="s">
        <v>128</v>
      </c>
      <c r="H163" s="78" t="s">
        <v>6</v>
      </c>
      <c r="I163" s="80">
        <v>11</v>
      </c>
      <c r="J163" s="81">
        <v>100000000</v>
      </c>
      <c r="K163" s="63">
        <v>0</v>
      </c>
      <c r="L163" s="63">
        <v>58077988</v>
      </c>
      <c r="M163" s="81">
        <f t="shared" si="71"/>
        <v>41922012</v>
      </c>
      <c r="N163" s="81">
        <v>58077988</v>
      </c>
      <c r="O163" s="40">
        <f t="shared" si="73"/>
        <v>0.58077988000000003</v>
      </c>
      <c r="P163" s="81">
        <v>15396000</v>
      </c>
      <c r="Q163" s="82">
        <v>15396000</v>
      </c>
    </row>
    <row r="164" spans="1:17" ht="32.25" customHeight="1" x14ac:dyDescent="0.25">
      <c r="A164" s="67" t="s">
        <v>19</v>
      </c>
      <c r="B164" s="78" t="s">
        <v>109</v>
      </c>
      <c r="C164" s="78" t="s">
        <v>103</v>
      </c>
      <c r="D164" s="78" t="s">
        <v>112</v>
      </c>
      <c r="E164" s="78" t="s">
        <v>0</v>
      </c>
      <c r="F164" s="78" t="s">
        <v>0</v>
      </c>
      <c r="G164" s="79" t="s">
        <v>129</v>
      </c>
      <c r="H164" s="78" t="s">
        <v>6</v>
      </c>
      <c r="I164" s="80">
        <v>11</v>
      </c>
      <c r="J164" s="81">
        <v>530000000</v>
      </c>
      <c r="K164" s="63">
        <v>0</v>
      </c>
      <c r="L164" s="63">
        <v>247399966.63</v>
      </c>
      <c r="M164" s="81">
        <f t="shared" si="71"/>
        <v>282600033.37</v>
      </c>
      <c r="N164" s="81">
        <v>247399966.63</v>
      </c>
      <c r="O164" s="40">
        <f t="shared" si="73"/>
        <v>0.46679238986792454</v>
      </c>
      <c r="P164" s="81">
        <v>1044584</v>
      </c>
      <c r="Q164" s="82">
        <v>1044584</v>
      </c>
    </row>
    <row r="165" spans="1:17" ht="32.25" customHeight="1" x14ac:dyDescent="0.25">
      <c r="A165" s="67" t="s">
        <v>19</v>
      </c>
      <c r="B165" s="78" t="s">
        <v>109</v>
      </c>
      <c r="C165" s="78" t="s">
        <v>103</v>
      </c>
      <c r="D165" s="78" t="s">
        <v>113</v>
      </c>
      <c r="E165" s="78" t="s">
        <v>0</v>
      </c>
      <c r="F165" s="78" t="s">
        <v>0</v>
      </c>
      <c r="G165" s="79" t="s">
        <v>130</v>
      </c>
      <c r="H165" s="78" t="s">
        <v>6</v>
      </c>
      <c r="I165" s="80">
        <v>11</v>
      </c>
      <c r="J165" s="81">
        <v>330000000</v>
      </c>
      <c r="K165" s="63">
        <v>0</v>
      </c>
      <c r="L165" s="63">
        <v>239850000</v>
      </c>
      <c r="M165" s="81">
        <f t="shared" si="71"/>
        <v>90150000</v>
      </c>
      <c r="N165" s="81">
        <v>195600000</v>
      </c>
      <c r="O165" s="40">
        <f t="shared" si="73"/>
        <v>0.59272727272727277</v>
      </c>
      <c r="P165" s="81">
        <v>48591566</v>
      </c>
      <c r="Q165" s="82">
        <v>48341666</v>
      </c>
    </row>
    <row r="166" spans="1:17" ht="32.25" customHeight="1" x14ac:dyDescent="0.25">
      <c r="A166" s="67"/>
      <c r="B166" s="20" t="s">
        <v>109</v>
      </c>
      <c r="C166" s="20" t="s">
        <v>103</v>
      </c>
      <c r="D166" s="20" t="s">
        <v>115</v>
      </c>
      <c r="E166" s="20"/>
      <c r="F166" s="20"/>
      <c r="G166" s="37" t="s">
        <v>131</v>
      </c>
      <c r="H166" s="20" t="s">
        <v>6</v>
      </c>
      <c r="I166" s="21">
        <v>11</v>
      </c>
      <c r="J166" s="22">
        <v>1000000000</v>
      </c>
      <c r="K166" s="44">
        <v>0</v>
      </c>
      <c r="L166" s="44">
        <v>101952365</v>
      </c>
      <c r="M166" s="22">
        <f t="shared" si="71"/>
        <v>898047635</v>
      </c>
      <c r="N166" s="22">
        <v>45952365</v>
      </c>
      <c r="O166" s="40">
        <f t="shared" si="73"/>
        <v>4.5952365000000002E-2</v>
      </c>
      <c r="P166" s="22">
        <v>356045</v>
      </c>
      <c r="Q166" s="23">
        <v>356045</v>
      </c>
    </row>
    <row r="167" spans="1:17" ht="32.25" customHeight="1" x14ac:dyDescent="0.25">
      <c r="A167" s="67" t="s">
        <v>19</v>
      </c>
      <c r="B167" s="20" t="s">
        <v>109</v>
      </c>
      <c r="C167" s="20" t="s">
        <v>103</v>
      </c>
      <c r="D167" s="20" t="s">
        <v>116</v>
      </c>
      <c r="E167" s="20"/>
      <c r="F167" s="20"/>
      <c r="G167" s="37" t="s">
        <v>132</v>
      </c>
      <c r="H167" s="20" t="s">
        <v>6</v>
      </c>
      <c r="I167" s="21">
        <v>11</v>
      </c>
      <c r="J167" s="22">
        <v>550000000</v>
      </c>
      <c r="K167" s="44">
        <v>0</v>
      </c>
      <c r="L167" s="44">
        <v>226555166</v>
      </c>
      <c r="M167" s="22">
        <f t="shared" ref="M167" si="74">+J167-L167-K167</f>
        <v>323444834</v>
      </c>
      <c r="N167" s="22">
        <v>75106171</v>
      </c>
      <c r="O167" s="40">
        <f t="shared" si="73"/>
        <v>0.13655667454545453</v>
      </c>
      <c r="P167" s="22">
        <v>6129493</v>
      </c>
      <c r="Q167" s="23">
        <v>6129493</v>
      </c>
    </row>
    <row r="168" spans="1:17" ht="24" customHeight="1" x14ac:dyDescent="0.25">
      <c r="A168" s="67" t="s">
        <v>19</v>
      </c>
      <c r="B168" s="78" t="s">
        <v>109</v>
      </c>
      <c r="C168" s="78" t="s">
        <v>103</v>
      </c>
      <c r="D168" s="78">
        <v>24</v>
      </c>
      <c r="E168" s="78"/>
      <c r="F168" s="78"/>
      <c r="G168" s="37" t="s">
        <v>144</v>
      </c>
      <c r="H168" s="78" t="s">
        <v>6</v>
      </c>
      <c r="I168" s="80">
        <v>11</v>
      </c>
      <c r="J168" s="81">
        <v>200000000</v>
      </c>
      <c r="K168" s="63">
        <v>0</v>
      </c>
      <c r="L168" s="63">
        <v>1925645</v>
      </c>
      <c r="M168" s="81">
        <f t="shared" si="71"/>
        <v>198074355</v>
      </c>
      <c r="N168" s="81">
        <v>1925645</v>
      </c>
      <c r="O168" s="40">
        <f t="shared" si="73"/>
        <v>9.6282250000000007E-3</v>
      </c>
      <c r="P168" s="81">
        <v>0</v>
      </c>
      <c r="Q168" s="82">
        <v>0</v>
      </c>
    </row>
    <row r="169" spans="1:17" ht="16.5" customHeight="1" x14ac:dyDescent="0.25">
      <c r="A169" s="14" t="s">
        <v>19</v>
      </c>
      <c r="B169" s="4"/>
      <c r="C169" s="4"/>
      <c r="D169" s="4"/>
      <c r="E169" s="4"/>
      <c r="F169" s="4"/>
      <c r="G169" s="3" t="s">
        <v>20</v>
      </c>
      <c r="H169" s="4" t="s">
        <v>6</v>
      </c>
      <c r="I169" s="5">
        <v>11</v>
      </c>
      <c r="J169" s="6">
        <f>J143+J157</f>
        <v>30325182129</v>
      </c>
      <c r="K169" s="6">
        <f>K143+K157</f>
        <v>0</v>
      </c>
      <c r="L169" s="6">
        <f>L143+L157</f>
        <v>15689094271.01</v>
      </c>
      <c r="M169" s="6">
        <f>M143+M157</f>
        <v>14636087857.99</v>
      </c>
      <c r="N169" s="6">
        <f>N143+N157</f>
        <v>8472768605.1999998</v>
      </c>
      <c r="O169" s="42">
        <f t="shared" si="73"/>
        <v>0.27939712180978077</v>
      </c>
      <c r="P169" s="6">
        <f>P143+P157</f>
        <v>2123739578.02</v>
      </c>
      <c r="Q169" s="15">
        <f>Q143+Q157</f>
        <v>2123266761.02</v>
      </c>
    </row>
    <row r="170" spans="1:17" ht="15" customHeight="1" x14ac:dyDescent="0.25">
      <c r="A170" s="14" t="s">
        <v>19</v>
      </c>
      <c r="B170" s="4"/>
      <c r="C170" s="4"/>
      <c r="D170" s="4"/>
      <c r="E170" s="4"/>
      <c r="F170" s="4"/>
      <c r="G170" s="3" t="s">
        <v>20</v>
      </c>
      <c r="H170" s="4" t="s">
        <v>9</v>
      </c>
      <c r="I170" s="5">
        <v>20</v>
      </c>
      <c r="J170" s="6">
        <f>J144</f>
        <v>11000000000</v>
      </c>
      <c r="K170" s="6">
        <f t="shared" ref="K170:Q170" si="75">K144</f>
        <v>0</v>
      </c>
      <c r="L170" s="6">
        <f t="shared" si="75"/>
        <v>1895034005</v>
      </c>
      <c r="M170" s="6">
        <f>M144</f>
        <v>9104965995</v>
      </c>
      <c r="N170" s="6">
        <f t="shared" si="75"/>
        <v>1011466791</v>
      </c>
      <c r="O170" s="42">
        <f t="shared" si="73"/>
        <v>9.1951526454545449E-2</v>
      </c>
      <c r="P170" s="6">
        <f t="shared" si="75"/>
        <v>20451220</v>
      </c>
      <c r="Q170" s="15">
        <f t="shared" si="75"/>
        <v>19932703</v>
      </c>
    </row>
    <row r="171" spans="1:17" s="18" customFormat="1" ht="13.5" customHeight="1" x14ac:dyDescent="0.2">
      <c r="A171" s="14" t="s">
        <v>19</v>
      </c>
      <c r="B171" s="4"/>
      <c r="C171" s="4"/>
      <c r="D171" s="4"/>
      <c r="E171" s="4"/>
      <c r="F171" s="4"/>
      <c r="G171" s="3" t="s">
        <v>20</v>
      </c>
      <c r="H171" s="4" t="s">
        <v>9</v>
      </c>
      <c r="I171" s="5">
        <v>21</v>
      </c>
      <c r="J171" s="6">
        <f>J145</f>
        <v>2520100000</v>
      </c>
      <c r="K171" s="6">
        <f t="shared" ref="K171:Q171" si="76">K145</f>
        <v>0</v>
      </c>
      <c r="L171" s="6">
        <f t="shared" si="76"/>
        <v>2096752332.74</v>
      </c>
      <c r="M171" s="6">
        <f>M145</f>
        <v>423347667.25999999</v>
      </c>
      <c r="N171" s="6">
        <f t="shared" si="76"/>
        <v>255896928</v>
      </c>
      <c r="O171" s="42">
        <f>IF(N171&gt;1,N171/(J171-K171),0)</f>
        <v>0.10154237054085155</v>
      </c>
      <c r="P171" s="6">
        <f t="shared" si="76"/>
        <v>46669403</v>
      </c>
      <c r="Q171" s="15">
        <f t="shared" si="76"/>
        <v>46669403</v>
      </c>
    </row>
    <row r="172" spans="1:17" s="29" customFormat="1" ht="11.25" customHeight="1" x14ac:dyDescent="0.25">
      <c r="A172" s="127" t="s">
        <v>31</v>
      </c>
      <c r="B172" s="128"/>
      <c r="C172" s="128"/>
      <c r="D172" s="128"/>
      <c r="E172" s="128"/>
      <c r="F172" s="128"/>
      <c r="G172" s="128"/>
      <c r="H172" s="128"/>
      <c r="I172" s="129"/>
      <c r="J172" s="7">
        <f>SUM(J169:J171)</f>
        <v>43845282129</v>
      </c>
      <c r="K172" s="7">
        <f>SUM(K169:K171)</f>
        <v>0</v>
      </c>
      <c r="L172" s="7">
        <f>SUM(L169:L171)</f>
        <v>19680880608.750004</v>
      </c>
      <c r="M172" s="7">
        <f>SUM(M169:M171)</f>
        <v>24164401520.249996</v>
      </c>
      <c r="N172" s="7">
        <f>SUM(N169:N171)</f>
        <v>9740132324.2000008</v>
      </c>
      <c r="O172" s="42">
        <f>IF(N172&gt;1,N172/(J172-K172),0)</f>
        <v>0.2221477853772941</v>
      </c>
      <c r="P172" s="7">
        <f>SUM(P169:P171)</f>
        <v>2190860201.02</v>
      </c>
      <c r="Q172" s="16">
        <f>SUM(Q169:Q171)</f>
        <v>2189868867.02</v>
      </c>
    </row>
    <row r="173" spans="1:17" s="110" customFormat="1" ht="12.75" customHeight="1" thickBot="1" x14ac:dyDescent="0.3">
      <c r="A173" s="113" t="s">
        <v>32</v>
      </c>
      <c r="B173" s="130"/>
      <c r="C173" s="130"/>
      <c r="D173" s="130"/>
      <c r="E173" s="130"/>
      <c r="F173" s="130"/>
      <c r="G173" s="130"/>
      <c r="H173" s="130"/>
      <c r="I173" s="131"/>
      <c r="J173" s="59">
        <f>+J172+J141</f>
        <v>246808282129</v>
      </c>
      <c r="K173" s="59">
        <f>+K172+K141</f>
        <v>5126800000</v>
      </c>
      <c r="L173" s="59">
        <f>+L172+L141</f>
        <v>117934129348.62</v>
      </c>
      <c r="M173" s="59">
        <f>+M172+M141</f>
        <v>123747352780.38</v>
      </c>
      <c r="N173" s="59">
        <f>+N172+N141</f>
        <v>107254094971.06999</v>
      </c>
      <c r="O173" s="61">
        <f t="shared" ref="O173" si="77">IF(N173&gt;1,N173/(J173-K173),0)</f>
        <v>0.44378284188865574</v>
      </c>
      <c r="P173" s="59">
        <f>+P172+P141</f>
        <v>88393627332.630005</v>
      </c>
      <c r="Q173" s="75">
        <f>Q141+Q172</f>
        <v>88057271605.630005</v>
      </c>
    </row>
    <row r="174" spans="1:17" s="110" customFormat="1" ht="26.25" customHeight="1" thickBot="1" x14ac:dyDescent="0.3">
      <c r="A174" s="93"/>
      <c r="B174" s="94"/>
      <c r="C174" s="94"/>
      <c r="D174" s="94"/>
      <c r="E174" s="94"/>
      <c r="F174" s="94"/>
      <c r="G174" s="94"/>
      <c r="H174" s="94"/>
      <c r="I174" s="94"/>
      <c r="J174" s="95"/>
      <c r="K174" s="96"/>
      <c r="L174" s="96"/>
      <c r="M174" s="96"/>
      <c r="N174" s="96"/>
      <c r="O174" s="97"/>
      <c r="P174" s="96"/>
      <c r="Q174" s="98"/>
    </row>
    <row r="175" spans="1:17" s="110" customFormat="1" ht="21.75" customHeight="1" thickBot="1" x14ac:dyDescent="0.3">
      <c r="A175" s="121" t="s">
        <v>204</v>
      </c>
      <c r="B175" s="122"/>
      <c r="C175" s="122"/>
      <c r="D175" s="122"/>
      <c r="E175" s="122"/>
      <c r="F175" s="122"/>
      <c r="G175" s="122"/>
      <c r="H175" s="122"/>
      <c r="I175" s="122"/>
      <c r="J175" s="122"/>
      <c r="K175" s="122"/>
      <c r="L175" s="122"/>
      <c r="M175" s="122"/>
      <c r="N175" s="122"/>
      <c r="O175" s="122"/>
      <c r="P175" s="122"/>
      <c r="Q175" s="123"/>
    </row>
    <row r="176" spans="1:17" s="110" customFormat="1" ht="18.75" customHeight="1" thickBot="1" x14ac:dyDescent="0.3">
      <c r="A176" s="118" t="s">
        <v>25</v>
      </c>
      <c r="B176" s="119"/>
      <c r="C176" s="119"/>
      <c r="D176" s="119"/>
      <c r="E176" s="119"/>
      <c r="F176" s="120"/>
      <c r="G176" s="99" t="s">
        <v>1</v>
      </c>
      <c r="H176" s="99" t="s">
        <v>200</v>
      </c>
      <c r="I176" s="99" t="s">
        <v>3</v>
      </c>
      <c r="J176" s="99" t="s">
        <v>202</v>
      </c>
      <c r="K176" s="99"/>
      <c r="L176" s="99" t="s">
        <v>21</v>
      </c>
      <c r="M176" s="99" t="s">
        <v>22</v>
      </c>
      <c r="N176" s="99" t="s">
        <v>23</v>
      </c>
      <c r="O176" s="99" t="s">
        <v>26</v>
      </c>
      <c r="P176" s="99" t="s">
        <v>24</v>
      </c>
      <c r="Q176" s="100" t="s">
        <v>28</v>
      </c>
    </row>
    <row r="177" spans="1:17" s="29" customFormat="1" ht="42" customHeight="1" x14ac:dyDescent="0.25">
      <c r="A177" s="101" t="s">
        <v>44</v>
      </c>
      <c r="B177" s="102">
        <v>2999</v>
      </c>
      <c r="C177" s="102">
        <v>1403</v>
      </c>
      <c r="D177" s="102">
        <v>2019</v>
      </c>
      <c r="E177" s="102" t="s">
        <v>196</v>
      </c>
      <c r="F177" s="102" t="s">
        <v>197</v>
      </c>
      <c r="G177" s="103" t="s">
        <v>198</v>
      </c>
      <c r="H177" s="116" t="s">
        <v>201</v>
      </c>
      <c r="I177" s="117"/>
      <c r="J177" s="104">
        <v>904521100</v>
      </c>
      <c r="K177" s="105"/>
      <c r="L177" s="105">
        <v>904521100</v>
      </c>
      <c r="M177" s="104">
        <f>+J177-L177-K177</f>
        <v>0</v>
      </c>
      <c r="N177" s="104">
        <v>0</v>
      </c>
      <c r="O177" s="106">
        <f t="shared" ref="O177" si="78">IF(N177&gt;1,N177/(J177-K177),0)</f>
        <v>0</v>
      </c>
      <c r="P177" s="104">
        <v>0</v>
      </c>
      <c r="Q177" s="107">
        <v>0</v>
      </c>
    </row>
    <row r="178" spans="1:17" s="29" customFormat="1" ht="14.25" customHeight="1" thickBot="1" x14ac:dyDescent="0.3">
      <c r="A178" s="113" t="s">
        <v>199</v>
      </c>
      <c r="B178" s="114"/>
      <c r="C178" s="114"/>
      <c r="D178" s="114"/>
      <c r="E178" s="114"/>
      <c r="F178" s="114"/>
      <c r="G178" s="114"/>
      <c r="H178" s="114"/>
      <c r="I178" s="115"/>
      <c r="J178" s="59">
        <f>J177</f>
        <v>904521100</v>
      </c>
      <c r="K178" s="108">
        <f t="shared" ref="K178:Q178" si="79">K177</f>
        <v>0</v>
      </c>
      <c r="L178" s="108">
        <f t="shared" si="79"/>
        <v>904521100</v>
      </c>
      <c r="M178" s="108">
        <f>M177</f>
        <v>0</v>
      </c>
      <c r="N178" s="108">
        <f t="shared" si="79"/>
        <v>0</v>
      </c>
      <c r="O178" s="61">
        <f t="shared" si="79"/>
        <v>0</v>
      </c>
      <c r="P178" s="108">
        <f t="shared" si="79"/>
        <v>0</v>
      </c>
      <c r="Q178" s="109">
        <f t="shared" si="79"/>
        <v>0</v>
      </c>
    </row>
    <row r="179" spans="1:17" s="29" customFormat="1" ht="9" customHeight="1" x14ac:dyDescent="0.25">
      <c r="A179" s="29" t="s">
        <v>34</v>
      </c>
      <c r="E179" s="30"/>
      <c r="F179" s="31"/>
      <c r="G179" s="32"/>
      <c r="H179" s="33"/>
      <c r="I179" s="34"/>
      <c r="J179" s="111"/>
      <c r="K179" s="84"/>
      <c r="L179" s="64"/>
      <c r="M179" s="35"/>
      <c r="N179" s="47"/>
      <c r="O179" s="35"/>
    </row>
    <row r="180" spans="1:17" s="29" customFormat="1" ht="9" customHeight="1" x14ac:dyDescent="0.25">
      <c r="A180" s="29" t="s">
        <v>207</v>
      </c>
      <c r="E180" s="30"/>
      <c r="F180" s="31"/>
      <c r="G180" s="32"/>
      <c r="H180" s="33"/>
      <c r="I180" s="34"/>
      <c r="L180" s="45"/>
      <c r="M180" s="35"/>
      <c r="N180" s="48"/>
      <c r="O180" s="35"/>
    </row>
    <row r="181" spans="1:17" x14ac:dyDescent="0.25">
      <c r="A181" s="29" t="s">
        <v>203</v>
      </c>
      <c r="B181" s="29"/>
      <c r="C181" s="29"/>
      <c r="D181" s="29"/>
      <c r="E181" s="30"/>
      <c r="F181" s="31"/>
      <c r="G181" s="32"/>
      <c r="H181" s="33"/>
      <c r="I181" s="34"/>
      <c r="J181" s="29"/>
      <c r="K181" s="29"/>
      <c r="L181" s="45"/>
      <c r="M181" s="35"/>
      <c r="N181" s="48"/>
      <c r="O181" s="35"/>
      <c r="P181" s="29"/>
      <c r="Q181" s="29"/>
    </row>
    <row r="182" spans="1:17" x14ac:dyDescent="0.25">
      <c r="A182" s="29" t="s">
        <v>206</v>
      </c>
      <c r="B182" s="29"/>
      <c r="C182" s="29"/>
      <c r="D182" s="29"/>
      <c r="E182" s="30"/>
      <c r="F182" s="31"/>
      <c r="G182" s="32"/>
      <c r="H182" s="33"/>
      <c r="I182" s="34"/>
      <c r="J182" s="29"/>
      <c r="K182" s="29"/>
      <c r="L182" s="45"/>
      <c r="M182" s="35"/>
      <c r="N182" s="48"/>
      <c r="O182" s="35"/>
      <c r="P182" s="29"/>
      <c r="Q182" s="29"/>
    </row>
  </sheetData>
  <mergeCells count="21">
    <mergeCell ref="A141:I141"/>
    <mergeCell ref="A125:Q125"/>
    <mergeCell ref="A124:I124"/>
    <mergeCell ref="A6:Q6"/>
    <mergeCell ref="A1:Q1"/>
    <mergeCell ref="A2:Q2"/>
    <mergeCell ref="A3:Q3"/>
    <mergeCell ref="A4:Q4"/>
    <mergeCell ref="A5:F5"/>
    <mergeCell ref="A39:I39"/>
    <mergeCell ref="A40:Q40"/>
    <mergeCell ref="A106:I106"/>
    <mergeCell ref="A107:Q107"/>
    <mergeCell ref="A136:I136"/>
    <mergeCell ref="A178:I178"/>
    <mergeCell ref="H177:I177"/>
    <mergeCell ref="A176:F176"/>
    <mergeCell ref="A175:Q175"/>
    <mergeCell ref="A142:Q142"/>
    <mergeCell ref="A172:I172"/>
    <mergeCell ref="A173:I173"/>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JUNIO 30 2020
&amp;RCódigo del Formato: DG-A-P-072-F-004
Versión: 06
Página &amp;P de &amp;N</oddHeader>
  </headerFooter>
  <ignoredErrors>
    <ignoredError sqref="A29 B40:Q40 A30 G30:I30 A122:H122 A46 A43 A41:I41 A107:Q107 A49:I49 A50:I50 A116:I116 A112:C112 N112 A114:I114 A128:B128 A126:I126 A133:H133 A132:H132 L132 A27 K27 A28 K28 K29 A31 K31 A32 K32 A33 K33 A34 K34 A35 K35 A37 K37 A45 K45 A52 A54 K54 A55 K55 A57 K57 A58 K58 A59 K59 A60 K60 A61 K61 A62 K62 A63 K63 A115:I115 K115 K116 M115 M116 O28 O32 O34 A130:B130 A129:B129 K129 H37:I37 K30 A134 A111:C111 C134:F134 H134:I134 P122:Q122 P128 P132:Q132 A38:L38 N38:Q38 A39:L39 N39:Q39 A109:I109 N111 N114 N128 N132 A103:I103 A105:H105 A106:I106 J132 K133 K130 M46 K122 E128:I128 G130:I130 G129:I129 G29:I29 G27:I27 G28:I28 G31:I31 G32:I32 G33:I33 G34:I34 G35:I35 E112:F112 H112:I112 P111:Q111 P112:Q112 P114:Q114 M122 M133 H43:I43 H45:I45 H52:I52 H54:I54 H55:I55 H57:I57 H58:I58 H59:I59 H61:I61 H62:I62 H63:I63 E111:I111" numberStoredAsText="1"/>
    <ignoredError sqref="O22 M128 M132 O173"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JUNIO 30-2020</vt:lpstr>
      <vt:lpstr>'JUNIO 30-2020'!Área_de_impresión</vt:lpstr>
      <vt:lpstr>'JUNIO 30-2020'!Títulos_a_imprimir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2021-02-15T18:53:44Z</cp:lastPrinted>
  <dcterms:created xsi:type="dcterms:W3CDTF">2016-02-01T15:56:25Z</dcterms:created>
  <dcterms:modified xsi:type="dcterms:W3CDTF">2021-02-15T18:53:51Z</dcterms:modified>
</cp:coreProperties>
</file>