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ES-2020-diciembre\INFORMES DE EJECUCION 2020\FEB-29-2020\"/>
    </mc:Choice>
  </mc:AlternateContent>
  <bookViews>
    <workbookView xWindow="0" yWindow="0" windowWidth="28800" windowHeight="12435"/>
  </bookViews>
  <sheets>
    <sheet name="feb-29-2020" sheetId="11" r:id="rId1"/>
  </sheets>
  <definedNames>
    <definedName name="_xlnm._FilterDatabase" localSheetId="0" hidden="1">'feb-29-2020'!$A$5:$S$177</definedName>
    <definedName name="_xlnm.Print_Area" localSheetId="0">'feb-29-2020'!$A$1:$Q$179</definedName>
    <definedName name="_xlnm.Print_Titles" localSheetId="0">'feb-29-2020'!$5:$5</definedName>
  </definedNames>
  <calcPr calcId="152511"/>
</workbook>
</file>

<file path=xl/calcChain.xml><?xml version="1.0" encoding="utf-8"?>
<calcChain xmlns="http://schemas.openxmlformats.org/spreadsheetml/2006/main">
  <c r="O168" i="11" l="1"/>
  <c r="O169" i="11"/>
  <c r="M175" i="11" l="1"/>
  <c r="O46" i="11"/>
  <c r="O44" i="11"/>
  <c r="O43" i="11"/>
  <c r="O42" i="11"/>
  <c r="O55" i="11"/>
  <c r="O54" i="11"/>
  <c r="O52" i="11"/>
  <c r="O53" i="11"/>
  <c r="O99" i="11"/>
  <c r="O97" i="11"/>
  <c r="O96" i="11"/>
  <c r="O95" i="11"/>
  <c r="O94" i="11"/>
  <c r="O93" i="11"/>
  <c r="O92" i="11"/>
  <c r="O91" i="11"/>
  <c r="O90" i="11"/>
  <c r="O89" i="11"/>
  <c r="O88" i="11"/>
  <c r="O87" i="11"/>
  <c r="O86" i="11"/>
  <c r="O119" i="11"/>
  <c r="O129" i="11"/>
  <c r="O128" i="11"/>
  <c r="O127" i="11"/>
  <c r="O126" i="11"/>
  <c r="O153" i="11"/>
  <c r="O152" i="11"/>
  <c r="O150" i="11"/>
  <c r="O149" i="11"/>
  <c r="O148" i="11"/>
  <c r="O147" i="11"/>
  <c r="O146" i="11"/>
  <c r="O145" i="11"/>
  <c r="O144" i="11"/>
  <c r="O159" i="11"/>
  <c r="O160" i="11"/>
  <c r="O161" i="11"/>
  <c r="O162" i="11"/>
  <c r="O163" i="11"/>
  <c r="O164" i="11"/>
  <c r="O165" i="11"/>
  <c r="O166" i="11"/>
  <c r="O167" i="11"/>
  <c r="O154" i="11" l="1"/>
  <c r="Q175" i="11"/>
  <c r="P175" i="11"/>
  <c r="O175" i="11"/>
  <c r="N175" i="11"/>
  <c r="L175" i="11"/>
  <c r="K175" i="11"/>
  <c r="J175" i="11"/>
  <c r="O174" i="11"/>
  <c r="M174" i="11"/>
  <c r="Q48" i="11" l="1"/>
  <c r="M48" i="11"/>
  <c r="J48" i="11"/>
  <c r="Q49" i="11"/>
  <c r="P49" i="11"/>
  <c r="N49" i="11"/>
  <c r="L49" i="11"/>
  <c r="J49" i="11"/>
  <c r="J101" i="11" l="1"/>
  <c r="K49" i="11"/>
  <c r="M99" i="11"/>
  <c r="O73" i="11" l="1"/>
  <c r="M73" i="11"/>
  <c r="Q41" i="11"/>
  <c r="P41" i="11"/>
  <c r="N41" i="11"/>
  <c r="L41" i="11"/>
  <c r="K48" i="11"/>
  <c r="J41" i="11"/>
  <c r="O47" i="11"/>
  <c r="M47" i="11"/>
  <c r="O9" i="11" l="1"/>
  <c r="O158" i="11" l="1"/>
  <c r="O157" i="11"/>
  <c r="O156" i="11"/>
  <c r="O155" i="11"/>
  <c r="O151" i="11"/>
  <c r="O143" i="11"/>
  <c r="O130" i="11"/>
  <c r="O113" i="11"/>
  <c r="O112" i="11"/>
  <c r="O108" i="11"/>
  <c r="O107" i="11"/>
  <c r="O98" i="11"/>
  <c r="O85" i="11"/>
  <c r="O84" i="11"/>
  <c r="O83" i="11"/>
  <c r="O82" i="11"/>
  <c r="O81" i="11"/>
  <c r="O80" i="11"/>
  <c r="O79" i="11"/>
  <c r="O78" i="11"/>
  <c r="O77" i="11"/>
  <c r="O76" i="11"/>
  <c r="O75" i="11"/>
  <c r="O74" i="11"/>
  <c r="O72" i="11"/>
  <c r="O71" i="11"/>
  <c r="O70" i="11"/>
  <c r="O69" i="11"/>
  <c r="O68" i="11"/>
  <c r="O67" i="11"/>
  <c r="O66" i="11"/>
  <c r="O65" i="11"/>
  <c r="O64" i="11"/>
  <c r="O63" i="11"/>
  <c r="O62" i="11"/>
  <c r="O61" i="11"/>
  <c r="O60" i="11"/>
  <c r="O59" i="11"/>
  <c r="O58" i="11"/>
  <c r="O57" i="11"/>
  <c r="O56" i="11"/>
  <c r="O51" i="11"/>
  <c r="O45" i="11"/>
  <c r="O26" i="11"/>
  <c r="O25" i="11"/>
  <c r="O24" i="11"/>
  <c r="O23" i="11"/>
  <c r="O21" i="11"/>
  <c r="O20" i="11"/>
  <c r="O19" i="11"/>
  <c r="O18" i="11"/>
  <c r="O17" i="11"/>
  <c r="O16" i="11"/>
  <c r="O15" i="11"/>
  <c r="O14" i="11"/>
  <c r="O13" i="11"/>
  <c r="O12" i="11"/>
  <c r="O11" i="11"/>
  <c r="O10" i="11"/>
  <c r="O49" i="11"/>
  <c r="M97" i="11"/>
  <c r="M49" i="11" s="1"/>
  <c r="P48" i="11"/>
  <c r="N48" i="11"/>
  <c r="L48" i="11"/>
  <c r="M90" i="11"/>
  <c r="O48" i="11" l="1"/>
  <c r="M52" i="11"/>
  <c r="M98" i="11"/>
  <c r="M96" i="11"/>
  <c r="M95" i="11"/>
  <c r="M94" i="11"/>
  <c r="M93" i="11"/>
  <c r="M92" i="11"/>
  <c r="M91" i="11"/>
  <c r="M89" i="11"/>
  <c r="M88" i="11"/>
  <c r="M87" i="11"/>
  <c r="M86" i="11"/>
  <c r="M85" i="11"/>
  <c r="M84" i="11"/>
  <c r="M83" i="11"/>
  <c r="M82" i="11"/>
  <c r="M81" i="11"/>
  <c r="M80" i="11"/>
  <c r="M79" i="11"/>
  <c r="M78" i="11"/>
  <c r="M77" i="11"/>
  <c r="M76" i="11"/>
  <c r="M75" i="11"/>
  <c r="M74" i="11"/>
  <c r="M72" i="11"/>
  <c r="M71" i="11"/>
  <c r="M70" i="11"/>
  <c r="M69" i="11"/>
  <c r="M68" i="11"/>
  <c r="M67" i="11"/>
  <c r="M66" i="11"/>
  <c r="M65" i="11"/>
  <c r="M64" i="11"/>
  <c r="M63" i="11"/>
  <c r="M62" i="11"/>
  <c r="M61" i="11"/>
  <c r="M60" i="11"/>
  <c r="M59" i="11"/>
  <c r="M58" i="11"/>
  <c r="M57" i="11"/>
  <c r="M56" i="11"/>
  <c r="M55" i="11"/>
  <c r="M54" i="11"/>
  <c r="M53" i="11"/>
  <c r="M51" i="11"/>
  <c r="M126" i="11" l="1"/>
  <c r="J100" i="11"/>
  <c r="Q106" i="11"/>
  <c r="Q105" i="11" s="1"/>
  <c r="P106" i="11"/>
  <c r="P105" i="11" s="1"/>
  <c r="N106" i="11"/>
  <c r="L106" i="11"/>
  <c r="L105" i="11" s="1"/>
  <c r="K106" i="11"/>
  <c r="J106" i="11"/>
  <c r="J105" i="11" s="1"/>
  <c r="M107" i="11"/>
  <c r="Q116" i="11"/>
  <c r="P116" i="11"/>
  <c r="N116" i="11"/>
  <c r="O116" i="11" s="1"/>
  <c r="L116" i="11"/>
  <c r="K116" i="11"/>
  <c r="J116" i="11"/>
  <c r="Q118" i="11"/>
  <c r="P118" i="11"/>
  <c r="N118" i="11"/>
  <c r="O118" i="11" s="1"/>
  <c r="L118" i="11"/>
  <c r="J118" i="11"/>
  <c r="J125" i="11"/>
  <c r="J123" i="11" s="1"/>
  <c r="N105" i="11" l="1"/>
  <c r="O105" i="11" s="1"/>
  <c r="O106" i="11"/>
  <c r="P115" i="11"/>
  <c r="K105" i="11"/>
  <c r="K120" i="11"/>
  <c r="Q115" i="11"/>
  <c r="L115" i="11"/>
  <c r="N115" i="11"/>
  <c r="O115" i="11" s="1"/>
  <c r="J115" i="11"/>
  <c r="J111" i="11"/>
  <c r="L125" i="11"/>
  <c r="L123" i="11" s="1"/>
  <c r="J109" i="11" l="1"/>
  <c r="J110" i="11"/>
  <c r="L101" i="11"/>
  <c r="L136" i="11" s="1"/>
  <c r="M50" i="11" l="1"/>
  <c r="M102" i="11" s="1"/>
  <c r="M137" i="11" s="1"/>
  <c r="M127" i="11"/>
  <c r="K50" i="11"/>
  <c r="K102" i="11" s="1"/>
  <c r="K137" i="11" s="1"/>
  <c r="K101" i="11"/>
  <c r="K136" i="11" s="1"/>
  <c r="Q50" i="11"/>
  <c r="Q102" i="11" s="1"/>
  <c r="Q137" i="11" s="1"/>
  <c r="P50" i="11"/>
  <c r="P102" i="11" s="1"/>
  <c r="P137" i="11" s="1"/>
  <c r="N50" i="11"/>
  <c r="O50" i="11" s="1"/>
  <c r="L50" i="11"/>
  <c r="L102" i="11" s="1"/>
  <c r="L137" i="11" s="1"/>
  <c r="Q101" i="11"/>
  <c r="Q136" i="11" s="1"/>
  <c r="P101" i="11"/>
  <c r="P136" i="11" s="1"/>
  <c r="N101" i="11"/>
  <c r="O101" i="11" s="1"/>
  <c r="J50" i="11"/>
  <c r="J102" i="11" s="1"/>
  <c r="J137" i="11" s="1"/>
  <c r="J136" i="11"/>
  <c r="L100" i="11"/>
  <c r="K42" i="11"/>
  <c r="L103" i="11" l="1"/>
  <c r="N136" i="11"/>
  <c r="J103" i="11"/>
  <c r="P100" i="11"/>
  <c r="N102" i="11"/>
  <c r="Q100" i="11"/>
  <c r="N100" i="11"/>
  <c r="M42" i="11"/>
  <c r="N137" i="11" l="1"/>
  <c r="O137" i="11" s="1"/>
  <c r="O102" i="11"/>
  <c r="O136" i="11"/>
  <c r="Q103" i="11"/>
  <c r="P103" i="11"/>
  <c r="N103" i="11"/>
  <c r="J141" i="11"/>
  <c r="Q142" i="11"/>
  <c r="P142" i="11"/>
  <c r="N142" i="11"/>
  <c r="O142" i="11" s="1"/>
  <c r="L142" i="11"/>
  <c r="J154" i="11"/>
  <c r="J142" i="11"/>
  <c r="J140" i="11"/>
  <c r="M164" i="11"/>
  <c r="M155" i="11"/>
  <c r="M148" i="11"/>
  <c r="J166" i="11" l="1"/>
  <c r="Q125" i="11" l="1"/>
  <c r="J167" i="11"/>
  <c r="O117" i="11"/>
  <c r="M117" i="11"/>
  <c r="M116" i="11" s="1"/>
  <c r="Q131" i="11" l="1"/>
  <c r="Q123" i="11"/>
  <c r="L114" i="11"/>
  <c r="N114" i="11"/>
  <c r="L111" i="11" l="1"/>
  <c r="L109" i="11" s="1"/>
  <c r="L120" i="11" l="1"/>
  <c r="L121" i="11" s="1"/>
  <c r="K118" i="11" l="1"/>
  <c r="Q114" i="11"/>
  <c r="K114" i="11"/>
  <c r="K115" i="11" l="1"/>
  <c r="J114" i="11"/>
  <c r="J120" i="11" s="1"/>
  <c r="J121" i="11" s="1"/>
  <c r="P114" i="11"/>
  <c r="O114" i="11"/>
  <c r="M9" i="11"/>
  <c r="M10" i="11"/>
  <c r="M11" i="11"/>
  <c r="M12" i="11"/>
  <c r="M13" i="11"/>
  <c r="M14" i="11"/>
  <c r="M15" i="11"/>
  <c r="M16" i="11"/>
  <c r="M17" i="11"/>
  <c r="M18" i="11"/>
  <c r="M19" i="11"/>
  <c r="M20" i="11"/>
  <c r="M21" i="11"/>
  <c r="J22" i="11"/>
  <c r="K22" i="11"/>
  <c r="L22" i="11"/>
  <c r="N22" i="11"/>
  <c r="P22" i="11"/>
  <c r="Q22" i="11"/>
  <c r="M23" i="11"/>
  <c r="M24" i="11"/>
  <c r="M25" i="11"/>
  <c r="M26" i="11"/>
  <c r="M27" i="11"/>
  <c r="O27" i="11"/>
  <c r="M28" i="11"/>
  <c r="O28" i="11"/>
  <c r="M29" i="11"/>
  <c r="O29" i="11"/>
  <c r="J30" i="11"/>
  <c r="L30" i="11"/>
  <c r="N30" i="11"/>
  <c r="P30" i="11"/>
  <c r="Q30" i="11"/>
  <c r="M31" i="11"/>
  <c r="O31" i="11"/>
  <c r="M32" i="11"/>
  <c r="O32" i="11"/>
  <c r="M33" i="11"/>
  <c r="O33" i="11"/>
  <c r="M34" i="11"/>
  <c r="O34" i="11"/>
  <c r="M35" i="11"/>
  <c r="O35" i="11"/>
  <c r="M36" i="11"/>
  <c r="O36" i="11"/>
  <c r="M37" i="11"/>
  <c r="O37" i="11"/>
  <c r="M30" i="11" l="1"/>
  <c r="M22" i="11"/>
  <c r="M8" i="11"/>
  <c r="O30" i="11"/>
  <c r="O22" i="11"/>
  <c r="M113" i="11"/>
  <c r="M44" i="11" l="1"/>
  <c r="K125" i="11" l="1"/>
  <c r="K111" i="11"/>
  <c r="K109" i="11" s="1"/>
  <c r="K121" i="11" s="1"/>
  <c r="K8" i="11"/>
  <c r="K7" i="11" s="1"/>
  <c r="M45" i="11" l="1"/>
  <c r="P141" i="11"/>
  <c r="P167" i="11" s="1"/>
  <c r="K131" i="11"/>
  <c r="M108" i="11"/>
  <c r="M106" i="11" s="1"/>
  <c r="M105" i="11" s="1"/>
  <c r="J8" i="11"/>
  <c r="K154" i="11"/>
  <c r="K141" i="11"/>
  <c r="K167" i="11" s="1"/>
  <c r="K142" i="11"/>
  <c r="K168" i="11" s="1"/>
  <c r="K140" i="11"/>
  <c r="K129" i="11"/>
  <c r="K128" i="11" s="1"/>
  <c r="K124" i="11" s="1"/>
  <c r="K43" i="11"/>
  <c r="K38" i="11"/>
  <c r="K39" i="11" s="1"/>
  <c r="Q168" i="11"/>
  <c r="P168" i="11"/>
  <c r="N168" i="11"/>
  <c r="L168" i="11"/>
  <c r="J168" i="11"/>
  <c r="J169" i="11" s="1"/>
  <c r="L141" i="11"/>
  <c r="L167" i="11" s="1"/>
  <c r="Q154" i="11"/>
  <c r="P154" i="11"/>
  <c r="N154" i="11"/>
  <c r="L154" i="11"/>
  <c r="Q141" i="11"/>
  <c r="Q167" i="11" s="1"/>
  <c r="N141" i="11"/>
  <c r="O141" i="11" s="1"/>
  <c r="Q140" i="11"/>
  <c r="P140" i="11"/>
  <c r="N140" i="11"/>
  <c r="L140" i="11"/>
  <c r="M165" i="11"/>
  <c r="M163" i="11"/>
  <c r="M162" i="11"/>
  <c r="M161" i="11"/>
  <c r="M160" i="11"/>
  <c r="M159" i="11"/>
  <c r="M156" i="11"/>
  <c r="M153" i="11"/>
  <c r="M151" i="11"/>
  <c r="M150" i="11"/>
  <c r="M149" i="11"/>
  <c r="M147" i="11"/>
  <c r="M146" i="11"/>
  <c r="M145" i="11"/>
  <c r="M143" i="11"/>
  <c r="M46" i="11"/>
  <c r="M130" i="11"/>
  <c r="M119" i="11"/>
  <c r="M118" i="11" s="1"/>
  <c r="M115" i="11" s="1"/>
  <c r="M114" i="11" s="1"/>
  <c r="M112" i="11"/>
  <c r="M101" i="11"/>
  <c r="M136" i="11" s="1"/>
  <c r="Q129" i="11"/>
  <c r="Q128" i="11" s="1"/>
  <c r="P129" i="11"/>
  <c r="P128" i="11" s="1"/>
  <c r="N129" i="11"/>
  <c r="N128" i="11" s="1"/>
  <c r="L129" i="11"/>
  <c r="L128" i="11" s="1"/>
  <c r="J129" i="11"/>
  <c r="J128" i="11" s="1"/>
  <c r="J124" i="11" s="1"/>
  <c r="J132" i="11" s="1"/>
  <c r="J135" i="11" s="1"/>
  <c r="P125" i="11"/>
  <c r="N125" i="11"/>
  <c r="O125" i="11" s="1"/>
  <c r="L131" i="11"/>
  <c r="Q111" i="11"/>
  <c r="P111" i="11"/>
  <c r="N111" i="11"/>
  <c r="Q8" i="11"/>
  <c r="P8" i="11"/>
  <c r="N8" i="11"/>
  <c r="M144" i="11"/>
  <c r="M152" i="11"/>
  <c r="M157" i="11"/>
  <c r="M158" i="11"/>
  <c r="L8" i="11"/>
  <c r="K41" i="11" l="1"/>
  <c r="K100" i="11" s="1"/>
  <c r="O8" i="11"/>
  <c r="N110" i="11"/>
  <c r="O110" i="11" s="1"/>
  <c r="O111" i="11"/>
  <c r="N124" i="11"/>
  <c r="O124" i="11" s="1"/>
  <c r="M154" i="11"/>
  <c r="O140" i="11"/>
  <c r="P131" i="11"/>
  <c r="P123" i="11"/>
  <c r="P124" i="11"/>
  <c r="P132" i="11" s="1"/>
  <c r="P135" i="11" s="1"/>
  <c r="Q124" i="11"/>
  <c r="Q132" i="11" s="1"/>
  <c r="L124" i="11"/>
  <c r="L132" i="11" s="1"/>
  <c r="N131" i="11"/>
  <c r="N123" i="11"/>
  <c r="M128" i="11"/>
  <c r="O41" i="11"/>
  <c r="M142" i="11"/>
  <c r="M168" i="11" s="1"/>
  <c r="J131" i="11"/>
  <c r="K132" i="11"/>
  <c r="M43" i="11"/>
  <c r="M41" i="11" s="1"/>
  <c r="P109" i="11"/>
  <c r="P110" i="11"/>
  <c r="Q109" i="11"/>
  <c r="Q110" i="11"/>
  <c r="L110" i="11"/>
  <c r="K166" i="11"/>
  <c r="K169" i="11" s="1"/>
  <c r="K123" i="11"/>
  <c r="M111" i="11"/>
  <c r="N167" i="11"/>
  <c r="Q166" i="11"/>
  <c r="Q169" i="11" s="1"/>
  <c r="Q7" i="11"/>
  <c r="Q38" i="11" s="1"/>
  <c r="M129" i="11"/>
  <c r="P7" i="11"/>
  <c r="P38" i="11" s="1"/>
  <c r="P39" i="11" s="1"/>
  <c r="L166" i="11"/>
  <c r="L169" i="11" s="1"/>
  <c r="N166" i="11"/>
  <c r="M141" i="11"/>
  <c r="M167" i="11" s="1"/>
  <c r="M140" i="11"/>
  <c r="P166" i="11"/>
  <c r="P169" i="11" s="1"/>
  <c r="N7" i="11"/>
  <c r="N38" i="11" s="1"/>
  <c r="J7" i="11"/>
  <c r="L7" i="11"/>
  <c r="L38" i="11" s="1"/>
  <c r="L134" i="11" s="1"/>
  <c r="N109" i="11"/>
  <c r="O109" i="11" s="1"/>
  <c r="M125" i="11"/>
  <c r="M123" i="11" s="1"/>
  <c r="K134" i="11" l="1"/>
  <c r="K103" i="11"/>
  <c r="O103" i="11" s="1"/>
  <c r="O100" i="11"/>
  <c r="O131" i="11"/>
  <c r="O123" i="11"/>
  <c r="J38" i="11"/>
  <c r="J39" i="11" s="1"/>
  <c r="O7" i="11"/>
  <c r="P133" i="11"/>
  <c r="L135" i="11"/>
  <c r="L138" i="11" s="1"/>
  <c r="L133" i="11"/>
  <c r="Q133" i="11"/>
  <c r="Q135" i="11"/>
  <c r="Q39" i="11"/>
  <c r="P120" i="11"/>
  <c r="P121" i="11" s="1"/>
  <c r="M124" i="11"/>
  <c r="M132" i="11" s="1"/>
  <c r="M135" i="11" s="1"/>
  <c r="K133" i="11"/>
  <c r="K135" i="11"/>
  <c r="K138" i="11" s="1"/>
  <c r="N120" i="11"/>
  <c r="Q120" i="11"/>
  <c r="N132" i="11"/>
  <c r="O132" i="11" s="1"/>
  <c r="J133" i="11"/>
  <c r="M100" i="11"/>
  <c r="L39" i="11"/>
  <c r="M109" i="11"/>
  <c r="M120" i="11" s="1"/>
  <c r="M110" i="11"/>
  <c r="N169" i="11"/>
  <c r="M166" i="11"/>
  <c r="M169" i="11" s="1"/>
  <c r="M7" i="11"/>
  <c r="M38" i="11" s="1"/>
  <c r="M39" i="11" s="1"/>
  <c r="N39" i="11"/>
  <c r="M131" i="11"/>
  <c r="J134" i="11" l="1"/>
  <c r="O38" i="11"/>
  <c r="O39" i="11" s="1"/>
  <c r="Q121" i="11"/>
  <c r="Q134" i="11"/>
  <c r="Q138" i="11" s="1"/>
  <c r="Q170" i="11" s="1"/>
  <c r="N121" i="11"/>
  <c r="N134" i="11"/>
  <c r="P134" i="11"/>
  <c r="P138" i="11" s="1"/>
  <c r="P170" i="11" s="1"/>
  <c r="M121" i="11"/>
  <c r="M133" i="11"/>
  <c r="M103" i="11"/>
  <c r="N133" i="11"/>
  <c r="O133" i="11" s="1"/>
  <c r="N135" i="11"/>
  <c r="O135" i="11" s="1"/>
  <c r="L170" i="11"/>
  <c r="K170" i="11"/>
  <c r="O120" i="11"/>
  <c r="N138" i="11" l="1"/>
  <c r="J138" i="11"/>
  <c r="O134" i="11"/>
  <c r="M134" i="11"/>
  <c r="M138" i="11" s="1"/>
  <c r="M170" i="11" s="1"/>
  <c r="O121" i="11"/>
  <c r="O138" i="11" l="1"/>
  <c r="J170" i="11"/>
  <c r="N170" i="11"/>
  <c r="O170" i="11" l="1"/>
</calcChain>
</file>

<file path=xl/sharedStrings.xml><?xml version="1.0" encoding="utf-8"?>
<sst xmlns="http://schemas.openxmlformats.org/spreadsheetml/2006/main" count="1147" uniqueCount="207">
  <si>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</si>
  <si>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</si>
  <si>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</si>
  <si>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</si>
  <si>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</si>
  <si>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</si>
  <si>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</si>
  <si>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</si>
  <si>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</si>
  <si>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</si>
  <si>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</si>
  <si>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</si>
  <si>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</si>
  <si>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</si>
  <si>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</si>
  <si>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</si>
  <si>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</si>
  <si>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</si>
  <si>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</si>
  <si>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</si>
  <si>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</si>
  <si>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</si>
  <si>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</si>
  <si>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</si>
  <si>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</si>
  <si>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</si>
  <si>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</si>
  <si>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</si>
  <si>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</si>
  <si>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</si>
  <si>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</si>
  <si>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</si>
  <si>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</si>
  <si>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</si>
  <si>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</si>
  <si>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</si>
  <si>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</si>
  <si>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</si>
  <si>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</si>
  <si>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</si>
  <si>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</si>
  <si>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</si>
  <si>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</si>
  <si>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</si>
  <si>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</si>
  <si>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</si>
  <si>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</si>
  <si>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</si>
  <si>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</si>
  <si>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</si>
  <si>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</si>
  <si>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</si>
  <si>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</si>
  <si>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</si>
  <si>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</si>
  <si>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</si>
  <si>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</si>
  <si>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</si>
  <si>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</si>
  <si>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</si>
  <si>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</si>
  <si>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</si>
  <si>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</si>
  <si>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</si>
  <si>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</si>
  <si>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</si>
  <si>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</si>
  <si>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</si>
  <si>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</si>
  <si>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</si>
  <si>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</si>
  <si>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</si>
  <si>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</si>
  <si>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</si>
  <si>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</si>
  <si>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</si>
  <si>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</si>
  <si>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</si>
  <si>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</si>
  <si>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</si>
  <si>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</si>
  <si>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</si>
  <si>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</si>
  <si>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</si>
  <si>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</si>
  <si>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</si>
  <si>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</si>
  <si>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</si>
  <si>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</si>
  <si>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</si>
  <si>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</si>
  <si>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</si>
  <si>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</si>
  <si>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</si>
  <si>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</si>
  <si>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</si>
  <si>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</si>
  <si>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</si>
  <si>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</si>
  <si>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</si>
  <si>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</si>
  <si>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</si>
  <si>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</si>
  <si>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</si>
  <si>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</si>
  <si>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</si>
  <si>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</si>
  <si>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</si>
  <si>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</si>
  <si>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</si>
  <si>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</si>
  <si>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</si>
  <si>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</si>
  <si>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</si>
  <si>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</si>
  <si>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</si>
  <si>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</si>
  <si>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</si>
  <si>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</si>
  <si>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</si>
  <si>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</si>
  <si>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</si>
  <si>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</si>
  <si>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</si>
  <si>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</si>
  <si>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</si>
  <si>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</si>
  <si>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</si>
  <si>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</si>
  <si>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</si>
  <si>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</si>
  <si>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</si>
  <si>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</si>
  <si>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</si>
  <si>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</si>
  <si>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</si>
  <si>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</si>
  <si>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</si>
  <si>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</si>
  <si>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Elaboro:  Martha C. Florez Giraldo, Asistente - Grupo Nacional de Gestión Presupuestal</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</si>
  <si>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</si>
  <si>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</si>
  <si>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</si>
  <si>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</si>
  <si>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</si>
  <si>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</si>
  <si>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</si>
  <si>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</si>
  <si>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</si>
  <si>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</si>
  <si>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</si>
  <si>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</si>
  <si>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</si>
  <si>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</si>
  <si>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</si>
  <si>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</si>
  <si>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</si>
  <si>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</si>
  <si>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</si>
  <si>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</si>
  <si>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</si>
  <si>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</si>
  <si>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</si>
  <si>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</si>
  <si>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</si>
  <si>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</si>
  <si>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</si>
  <si>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</si>
  <si>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</si>
  <si>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</si>
  <si>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</si>
  <si>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</si>
  <si>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</si>
  <si>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</si>
  <si>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</si>
  <si>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</si>
  <si>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</si>
  <si>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</si>
  <si>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</si>
  <si>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</si>
  <si>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</si>
  <si>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</si>
  <si>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</si>
  <si>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</si>
  <si>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</si>
  <si>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</si>
  <si>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</si>
  <si>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</si>
  <si>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</si>
  <si>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</si>
  <si>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</si>
  <si>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</si>
  <si>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</si>
  <si>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</si>
  <si>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</si>
  <si>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</si>
  <si>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</si>
  <si>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Fecha: Marzo 03-2020</t>
  </si>
  <si>
    <t>00005</t>
  </si>
  <si>
    <t>0025</t>
  </si>
  <si>
    <t>ESTUDIOS Y DISEÑOS PARA LA CONSTRUCCION DE LA SEDE DE MEDICINA LEGAL  EN EL DEPARTAMENTO DE CUNDINAMARCA</t>
  </si>
  <si>
    <t>SE INCORPORAN  RECURSOS DEL SISTEMA  GENERAL DE REGALIAS</t>
  </si>
  <si>
    <t>TOTAL RECURSOS REGALIAS</t>
  </si>
  <si>
    <t>Reviso:Rigoberto Romero Morales- Coordinador Grupo Nacional de Gestión Presupuestal ( E )</t>
  </si>
  <si>
    <t>TIPO</t>
  </si>
  <si>
    <t xml:space="preserve">FONDO DE COMPENSACION REGIONAL </t>
  </si>
  <si>
    <t>VALOR APROBADO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</si>
</sst>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0">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8" fillId="3" borderId="2"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3"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 fillId="0" borderId="0" xfId="0" applyFont="1" applyFill="1" applyBorder="1" applyAlignment="1">
      <alignment horizontal="center"/>
    </xf>
    <xf numFmtId="0" fontId="1"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9"/>
  <sheetViews>
    <sheetView showGridLines="0" tabSelected="1" zoomScale="172" zoomScaleNormal="172" workbookViewId="0">
      <pane ySplit="5" topLeftCell="A111" activePane="bottomLeft" state="frozen"/>
      <selection pane="bottomLeft" activeCell="A3" sqref="A3:Q3"/>
    </sheetView>
  </sheetViews>
  <sheetFormatPr baseColWidth="10" defaultRowHeight="15" x14ac:dyDescent="0.25"/>
  <cols>
    <col min="1" max="1" width="2.28515625" style="1" bestFit="1" customWidth="1"/>
    <col min="2" max="2" width="2.85546875" style="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3.140625" style="2" customWidth="1"/>
    <col min="11" max="11" width="11.85546875" style="2"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x14ac:dyDescent="0.25">
      <c r="A1" s="135"/>
      <c r="B1" s="135"/>
      <c r="C1" s="135"/>
      <c r="D1" s="135"/>
      <c r="E1" s="135"/>
      <c r="F1" s="135"/>
      <c r="G1" s="135"/>
      <c r="H1" s="135"/>
      <c r="I1" s="135"/>
      <c r="J1" s="135"/>
      <c r="K1" s="135"/>
      <c r="L1" s="135"/>
      <c r="M1" s="135"/>
      <c r="N1" s="135"/>
      <c r="O1" s="135"/>
      <c r="P1" s="135"/>
      <c r="Q1" s="135"/>
    </row>
    <row r="2" spans="1:17" x14ac:dyDescent="0.25">
      <c r="A2" s="135"/>
      <c r="B2" s="135"/>
      <c r="C2" s="135"/>
      <c r="D2" s="135"/>
      <c r="E2" s="135"/>
      <c r="F2" s="135"/>
      <c r="G2" s="135"/>
      <c r="H2" s="135"/>
      <c r="I2" s="135"/>
      <c r="J2" s="135"/>
      <c r="K2" s="135"/>
      <c r="L2" s="135"/>
      <c r="M2" s="135"/>
      <c r="N2" s="135"/>
      <c r="O2" s="135"/>
      <c r="P2" s="135"/>
      <c r="Q2" s="135"/>
    </row>
    <row r="3" spans="1:17" x14ac:dyDescent="0.25">
      <c r="A3" s="135"/>
      <c r="B3" s="135"/>
      <c r="C3" s="135"/>
      <c r="D3" s="135"/>
      <c r="E3" s="135"/>
      <c r="F3" s="135"/>
      <c r="G3" s="135"/>
      <c r="H3" s="135"/>
      <c r="I3" s="135"/>
      <c r="J3" s="135"/>
      <c r="K3" s="135"/>
      <c r="L3" s="135"/>
      <c r="M3" s="135"/>
      <c r="N3" s="135"/>
      <c r="O3" s="135"/>
      <c r="P3" s="135"/>
      <c r="Q3" s="135"/>
    </row>
    <row r="4" spans="1:17" ht="8.25" customHeight="1" thickBot="1" x14ac:dyDescent="0.3">
      <c r="A4" s="136"/>
      <c r="B4" s="136"/>
      <c r="C4" s="136"/>
      <c r="D4" s="136"/>
      <c r="E4" s="136"/>
      <c r="F4" s="136"/>
      <c r="G4" s="136"/>
      <c r="H4" s="136"/>
      <c r="I4" s="136"/>
      <c r="J4" s="136"/>
      <c r="K4" s="136"/>
      <c r="L4" s="136"/>
      <c r="M4" s="136"/>
      <c r="N4" s="136"/>
      <c r="O4" s="136"/>
      <c r="P4" s="136"/>
      <c r="Q4" s="136"/>
    </row>
    <row r="5" spans="1:17" ht="18.75" customHeight="1" thickBot="1" x14ac:dyDescent="0.3">
      <c r="A5" s="137" t="s">
        <v>25</v>
      </c>
      <c r="B5" s="138"/>
      <c r="C5" s="138"/>
      <c r="D5" s="138"/>
      <c r="E5" s="138"/>
      <c r="F5" s="139"/>
      <c r="G5" s="13" t="s">
        <v>1</v>
      </c>
      <c r="H5" s="13" t="s">
        <v>2</v>
      </c>
      <c r="I5" s="13" t="s">
        <v>3</v>
      </c>
      <c r="J5" s="13" t="s">
        <v>37</v>
      </c>
      <c r="K5" s="13" t="s">
        <v>38</v>
      </c>
      <c r="L5" s="13" t="s">
        <v>21</v>
      </c>
      <c r="M5" s="13" t="s">
        <v>22</v>
      </c>
      <c r="N5" s="13" t="s">
        <v>23</v>
      </c>
      <c r="O5" s="13" t="s">
        <v>26</v>
      </c>
      <c r="P5" s="13" t="s">
        <v>24</v>
      </c>
      <c r="Q5" s="86" t="s">
        <v>28</v>
      </c>
    </row>
    <row r="6" spans="1:17" s="8" customFormat="1" ht="14.25" customHeight="1" thickTop="1" thickBot="1" x14ac:dyDescent="0.3">
      <c r="A6" s="124" t="s">
        <v>100</v>
      </c>
      <c r="B6" s="125"/>
      <c r="C6" s="125"/>
      <c r="D6" s="125"/>
      <c r="E6" s="125"/>
      <c r="F6" s="125"/>
      <c r="G6" s="125"/>
      <c r="H6" s="125"/>
      <c r="I6" s="125"/>
      <c r="J6" s="125"/>
      <c r="K6" s="125"/>
      <c r="L6" s="125"/>
      <c r="M6" s="125"/>
      <c r="N6" s="125"/>
      <c r="O6" s="125"/>
      <c r="P6" s="125"/>
      <c r="Q6" s="126"/>
    </row>
    <row r="7" spans="1:17" s="19" customFormat="1" ht="17.25" customHeight="1" thickBot="1" x14ac:dyDescent="0.3">
      <c r="A7" s="52" t="s">
        <v>4</v>
      </c>
      <c r="B7" s="25" t="s">
        <v>39</v>
      </c>
      <c r="C7" s="25" t="s">
        <v>39</v>
      </c>
      <c r="D7" s="53"/>
      <c r="E7" s="53"/>
      <c r="F7" s="53"/>
      <c r="G7" s="54" t="s">
        <v>76</v>
      </c>
      <c r="H7" s="53" t="s">
        <v>6</v>
      </c>
      <c r="I7" s="55">
        <v>10</v>
      </c>
      <c r="J7" s="56">
        <f>J8+J22+J30</f>
        <v>173041100000</v>
      </c>
      <c r="K7" s="56">
        <f>K8+K22+K30</f>
        <v>0</v>
      </c>
      <c r="L7" s="56">
        <f>L8+L22+L30</f>
        <v>23709842378</v>
      </c>
      <c r="M7" s="56">
        <f>M8+M22+M30</f>
        <v>149331257622</v>
      </c>
      <c r="N7" s="56">
        <f>N8+N22+N30</f>
        <v>23709842378</v>
      </c>
      <c r="O7" s="84">
        <f>IF(N7&gt;1,N7/(J7-K7),0)</f>
        <v>0.13701856020332742</v>
      </c>
      <c r="P7" s="56">
        <f>P8+P22+P30</f>
        <v>21819040837</v>
      </c>
      <c r="Q7" s="58">
        <f>Q8+Q22+Q30</f>
        <v>21819040837</v>
      </c>
    </row>
    <row r="8" spans="1:17" s="19" customFormat="1" ht="16.5" customHeight="1" x14ac:dyDescent="0.25">
      <c r="A8" s="24" t="s">
        <v>4</v>
      </c>
      <c r="B8" s="25" t="s">
        <v>39</v>
      </c>
      <c r="C8" s="25" t="s">
        <v>39</v>
      </c>
      <c r="D8" s="25" t="s">
        <v>39</v>
      </c>
      <c r="E8" s="20"/>
      <c r="F8" s="20"/>
      <c r="G8" s="26" t="s">
        <v>43</v>
      </c>
      <c r="H8" s="25" t="s">
        <v>6</v>
      </c>
      <c r="I8" s="27" t="s">
        <v>7</v>
      </c>
      <c r="J8" s="39">
        <f>SUM(J9:J21)</f>
        <v>117301900000</v>
      </c>
      <c r="K8" s="39">
        <f>SUM(K9:K21)</f>
        <v>0</v>
      </c>
      <c r="L8" s="39">
        <f>SUM(L9:L21)</f>
        <v>14906037010</v>
      </c>
      <c r="M8" s="28">
        <f>SUM(M9:M21)</f>
        <v>102395862990</v>
      </c>
      <c r="N8" s="39">
        <f>SUM(N9:N21)</f>
        <v>14906037010</v>
      </c>
      <c r="O8" s="57">
        <f>IF(N8&gt;1,N8/(J8-K8),0)</f>
        <v>0.12707413102430565</v>
      </c>
      <c r="P8" s="28">
        <f>SUM(P9:P21)</f>
        <v>14906037010</v>
      </c>
      <c r="Q8" s="51">
        <f>SUM(Q9:Q21)</f>
        <v>14906037010</v>
      </c>
    </row>
    <row r="9" spans="1:17" s="19" customFormat="1" ht="15" customHeight="1" x14ac:dyDescent="0.25">
      <c r="A9" s="38" t="s">
        <v>4</v>
      </c>
      <c r="B9" s="20" t="s">
        <v>39</v>
      </c>
      <c r="C9" s="20" t="s">
        <v>39</v>
      </c>
      <c r="D9" s="20" t="s">
        <v>40</v>
      </c>
      <c r="E9" s="20" t="s">
        <v>40</v>
      </c>
      <c r="F9" s="20"/>
      <c r="G9" s="37" t="s">
        <v>41</v>
      </c>
      <c r="H9" s="20" t="s">
        <v>6</v>
      </c>
      <c r="I9" s="21">
        <v>10</v>
      </c>
      <c r="J9" s="22">
        <v>86621097900</v>
      </c>
      <c r="K9" s="22">
        <v>0</v>
      </c>
      <c r="L9" s="22">
        <v>12643998132</v>
      </c>
      <c r="M9" s="22">
        <f t="shared" ref="M9:M21" si="0">+J9-L9-K9</f>
        <v>73977099768</v>
      </c>
      <c r="N9" s="22">
        <v>12643998132</v>
      </c>
      <c r="O9" s="40">
        <f>IF(N9&gt;1,N9/(J9-K9),0)</f>
        <v>0.14596903570302125</v>
      </c>
      <c r="P9" s="22">
        <v>12643998132</v>
      </c>
      <c r="Q9" s="23">
        <v>12643998132</v>
      </c>
    </row>
    <row r="10" spans="1:17" s="19" customFormat="1" ht="15" customHeight="1" x14ac:dyDescent="0.25">
      <c r="A10" s="38" t="s">
        <v>4</v>
      </c>
      <c r="B10" s="20" t="s">
        <v>39</v>
      </c>
      <c r="C10" s="20" t="s">
        <v>39</v>
      </c>
      <c r="D10" s="20" t="s">
        <v>40</v>
      </c>
      <c r="E10" s="20" t="s">
        <v>42</v>
      </c>
      <c r="F10" s="20"/>
      <c r="G10" s="37" t="s">
        <v>59</v>
      </c>
      <c r="H10" s="20" t="s">
        <v>6</v>
      </c>
      <c r="I10" s="21">
        <v>10</v>
      </c>
      <c r="J10" s="22">
        <v>2021661536</v>
      </c>
      <c r="K10" s="22">
        <v>0</v>
      </c>
      <c r="L10" s="22">
        <v>300912863</v>
      </c>
      <c r="M10" s="22">
        <f t="shared" si="0"/>
        <v>1720748673</v>
      </c>
      <c r="N10" s="22">
        <v>300912863</v>
      </c>
      <c r="O10" s="40">
        <f t="shared" ref="O10:O21" si="1">IF(N10&gt;1,N10/(J10-K10),0)</f>
        <v>0.14884433306050693</v>
      </c>
      <c r="P10" s="22">
        <v>300912863</v>
      </c>
      <c r="Q10" s="23">
        <v>300912863</v>
      </c>
    </row>
    <row r="11" spans="1:17" s="19" customFormat="1" ht="16.5" customHeight="1" x14ac:dyDescent="0.25">
      <c r="A11" s="38" t="s">
        <v>4</v>
      </c>
      <c r="B11" s="20" t="s">
        <v>39</v>
      </c>
      <c r="C11" s="20" t="s">
        <v>39</v>
      </c>
      <c r="D11" s="20" t="s">
        <v>40</v>
      </c>
      <c r="E11" s="20" t="s">
        <v>44</v>
      </c>
      <c r="F11" s="20"/>
      <c r="G11" s="37" t="s">
        <v>60</v>
      </c>
      <c r="H11" s="20" t="s">
        <v>6</v>
      </c>
      <c r="I11" s="21">
        <v>10</v>
      </c>
      <c r="J11" s="22">
        <v>1132417000</v>
      </c>
      <c r="K11" s="22">
        <v>0</v>
      </c>
      <c r="L11" s="22">
        <v>167138215</v>
      </c>
      <c r="M11" s="22">
        <f t="shared" si="0"/>
        <v>965278785</v>
      </c>
      <c r="N11" s="22">
        <v>167138215</v>
      </c>
      <c r="O11" s="40">
        <f t="shared" si="1"/>
        <v>0.14759422986408716</v>
      </c>
      <c r="P11" s="22">
        <v>167138215</v>
      </c>
      <c r="Q11" s="23">
        <v>167138215</v>
      </c>
    </row>
    <row r="12" spans="1:17" s="19" customFormat="1" ht="15" customHeight="1" x14ac:dyDescent="0.25">
      <c r="A12" s="38" t="s">
        <v>4</v>
      </c>
      <c r="B12" s="20" t="s">
        <v>39</v>
      </c>
      <c r="C12" s="20" t="s">
        <v>39</v>
      </c>
      <c r="D12" s="20" t="s">
        <v>40</v>
      </c>
      <c r="E12" s="20" t="s">
        <v>45</v>
      </c>
      <c r="F12" s="20"/>
      <c r="G12" s="37" t="s">
        <v>46</v>
      </c>
      <c r="H12" s="20" t="s">
        <v>6</v>
      </c>
      <c r="I12" s="21">
        <v>10</v>
      </c>
      <c r="J12" s="22">
        <v>213199000</v>
      </c>
      <c r="K12" s="22">
        <v>0</v>
      </c>
      <c r="L12" s="22">
        <v>32201969</v>
      </c>
      <c r="M12" s="22">
        <f t="shared" si="0"/>
        <v>180997031</v>
      </c>
      <c r="N12" s="22">
        <v>32201969</v>
      </c>
      <c r="O12" s="40">
        <f t="shared" si="1"/>
        <v>0.15104183884539796</v>
      </c>
      <c r="P12" s="22">
        <v>32201969</v>
      </c>
      <c r="Q12" s="23">
        <v>32201969</v>
      </c>
    </row>
    <row r="13" spans="1:17" s="19" customFormat="1" ht="15" customHeight="1" x14ac:dyDescent="0.25">
      <c r="A13" s="38" t="s">
        <v>4</v>
      </c>
      <c r="B13" s="20" t="s">
        <v>39</v>
      </c>
      <c r="C13" s="20" t="s">
        <v>39</v>
      </c>
      <c r="D13" s="20" t="s">
        <v>40</v>
      </c>
      <c r="E13" s="20" t="s">
        <v>47</v>
      </c>
      <c r="F13" s="20"/>
      <c r="G13" s="37" t="s">
        <v>12</v>
      </c>
      <c r="H13" s="20" t="s">
        <v>6</v>
      </c>
      <c r="I13" s="21">
        <v>10</v>
      </c>
      <c r="J13" s="22">
        <v>326154000</v>
      </c>
      <c r="K13" s="22">
        <v>0</v>
      </c>
      <c r="L13" s="22">
        <v>52181271</v>
      </c>
      <c r="M13" s="22">
        <f t="shared" si="0"/>
        <v>273972729</v>
      </c>
      <c r="N13" s="22">
        <v>52181271</v>
      </c>
      <c r="O13" s="40">
        <f t="shared" si="1"/>
        <v>0.15998967052374033</v>
      </c>
      <c r="P13" s="22">
        <v>52181271</v>
      </c>
      <c r="Q13" s="23">
        <v>52181271</v>
      </c>
    </row>
    <row r="14" spans="1:17" s="19" customFormat="1" ht="15" customHeight="1" x14ac:dyDescent="0.25">
      <c r="A14" s="38" t="s">
        <v>4</v>
      </c>
      <c r="B14" s="20" t="s">
        <v>39</v>
      </c>
      <c r="C14" s="20" t="s">
        <v>39</v>
      </c>
      <c r="D14" s="20" t="s">
        <v>40</v>
      </c>
      <c r="E14" s="20" t="s">
        <v>48</v>
      </c>
      <c r="F14" s="20"/>
      <c r="G14" s="37" t="s">
        <v>13</v>
      </c>
      <c r="H14" s="20" t="s">
        <v>6</v>
      </c>
      <c r="I14" s="21">
        <v>10</v>
      </c>
      <c r="J14" s="22">
        <v>4205627000</v>
      </c>
      <c r="K14" s="22">
        <v>0</v>
      </c>
      <c r="L14" s="22">
        <v>32533074</v>
      </c>
      <c r="M14" s="22">
        <f t="shared" si="0"/>
        <v>4173093926</v>
      </c>
      <c r="N14" s="22">
        <v>32533074</v>
      </c>
      <c r="O14" s="40">
        <f t="shared" si="1"/>
        <v>7.7356061295973232E-3</v>
      </c>
      <c r="P14" s="22">
        <v>32533074</v>
      </c>
      <c r="Q14" s="23">
        <v>32533074</v>
      </c>
    </row>
    <row r="15" spans="1:17" s="19" customFormat="1" ht="16.5" customHeight="1" x14ac:dyDescent="0.25">
      <c r="A15" s="38" t="s">
        <v>4</v>
      </c>
      <c r="B15" s="20" t="s">
        <v>39</v>
      </c>
      <c r="C15" s="20" t="s">
        <v>39</v>
      </c>
      <c r="D15" s="20" t="s">
        <v>40</v>
      </c>
      <c r="E15" s="20" t="s">
        <v>49</v>
      </c>
      <c r="F15" s="20"/>
      <c r="G15" s="37" t="s">
        <v>61</v>
      </c>
      <c r="H15" s="20" t="s">
        <v>6</v>
      </c>
      <c r="I15" s="21">
        <v>10</v>
      </c>
      <c r="J15" s="22">
        <v>2891636236</v>
      </c>
      <c r="K15" s="22">
        <v>0</v>
      </c>
      <c r="L15" s="22">
        <v>1167575995</v>
      </c>
      <c r="M15" s="22">
        <f t="shared" si="0"/>
        <v>1724060241</v>
      </c>
      <c r="N15" s="22">
        <v>1167575995</v>
      </c>
      <c r="O15" s="40">
        <f t="shared" si="1"/>
        <v>0.40377692756233674</v>
      </c>
      <c r="P15" s="22">
        <v>1167575995</v>
      </c>
      <c r="Q15" s="23">
        <v>1167575995</v>
      </c>
    </row>
    <row r="16" spans="1:17" s="19" customFormat="1" ht="16.5" customHeight="1" x14ac:dyDescent="0.25">
      <c r="A16" s="38" t="s">
        <v>4</v>
      </c>
      <c r="B16" s="20" t="s">
        <v>39</v>
      </c>
      <c r="C16" s="20" t="s">
        <v>39</v>
      </c>
      <c r="D16" s="20" t="s">
        <v>40</v>
      </c>
      <c r="E16" s="20" t="s">
        <v>50</v>
      </c>
      <c r="F16" s="20"/>
      <c r="G16" s="37" t="s">
        <v>62</v>
      </c>
      <c r="H16" s="20" t="s">
        <v>6</v>
      </c>
      <c r="I16" s="21">
        <v>10</v>
      </c>
      <c r="J16" s="22">
        <v>725859030</v>
      </c>
      <c r="K16" s="22">
        <v>0</v>
      </c>
      <c r="L16" s="22">
        <v>43414955</v>
      </c>
      <c r="M16" s="22">
        <f t="shared" si="0"/>
        <v>682444075</v>
      </c>
      <c r="N16" s="22">
        <v>43414955</v>
      </c>
      <c r="O16" s="40">
        <f t="shared" si="1"/>
        <v>5.9811827373698168E-2</v>
      </c>
      <c r="P16" s="22">
        <v>43414955</v>
      </c>
      <c r="Q16" s="23">
        <v>43414955</v>
      </c>
    </row>
    <row r="17" spans="1:17" s="19" customFormat="1" ht="16.5" customHeight="1" x14ac:dyDescent="0.25">
      <c r="A17" s="38" t="s">
        <v>4</v>
      </c>
      <c r="B17" s="20" t="s">
        <v>39</v>
      </c>
      <c r="C17" s="20" t="s">
        <v>39</v>
      </c>
      <c r="D17" s="20" t="s">
        <v>40</v>
      </c>
      <c r="E17" s="20" t="s">
        <v>51</v>
      </c>
      <c r="F17" s="20"/>
      <c r="G17" s="37" t="s">
        <v>15</v>
      </c>
      <c r="H17" s="20" t="s">
        <v>6</v>
      </c>
      <c r="I17" s="21">
        <v>10</v>
      </c>
      <c r="J17" s="22">
        <v>9129652089</v>
      </c>
      <c r="K17" s="22">
        <v>0</v>
      </c>
      <c r="L17" s="22">
        <v>6303325</v>
      </c>
      <c r="M17" s="22">
        <f t="shared" si="0"/>
        <v>9123348764</v>
      </c>
      <c r="N17" s="22">
        <v>6303325</v>
      </c>
      <c r="O17" s="40">
        <f t="shared" si="1"/>
        <v>6.9042335223208086E-4</v>
      </c>
      <c r="P17" s="22">
        <v>6303325</v>
      </c>
      <c r="Q17" s="23">
        <v>6303325</v>
      </c>
    </row>
    <row r="18" spans="1:17" s="19" customFormat="1" ht="16.5" customHeight="1" x14ac:dyDescent="0.25">
      <c r="A18" s="38" t="s">
        <v>4</v>
      </c>
      <c r="B18" s="20" t="s">
        <v>39</v>
      </c>
      <c r="C18" s="20" t="s">
        <v>39</v>
      </c>
      <c r="D18" s="20" t="s">
        <v>40</v>
      </c>
      <c r="E18" s="20" t="s">
        <v>52</v>
      </c>
      <c r="F18" s="20"/>
      <c r="G18" s="37" t="s">
        <v>14</v>
      </c>
      <c r="H18" s="20" t="s">
        <v>6</v>
      </c>
      <c r="I18" s="21">
        <v>10</v>
      </c>
      <c r="J18" s="22">
        <v>4683693002</v>
      </c>
      <c r="K18" s="22">
        <v>0</v>
      </c>
      <c r="L18" s="22">
        <v>449141526</v>
      </c>
      <c r="M18" s="22">
        <f t="shared" si="0"/>
        <v>4234551476</v>
      </c>
      <c r="N18" s="22">
        <v>449141526</v>
      </c>
      <c r="O18" s="40">
        <f t="shared" si="1"/>
        <v>9.5894740711701329E-2</v>
      </c>
      <c r="P18" s="22">
        <v>449141526</v>
      </c>
      <c r="Q18" s="73">
        <v>449141526</v>
      </c>
    </row>
    <row r="19" spans="1:17" s="19" customFormat="1" ht="16.5" customHeight="1" x14ac:dyDescent="0.25">
      <c r="A19" s="38" t="s">
        <v>4</v>
      </c>
      <c r="B19" s="20" t="s">
        <v>39</v>
      </c>
      <c r="C19" s="20" t="s">
        <v>39</v>
      </c>
      <c r="D19" s="20" t="s">
        <v>42</v>
      </c>
      <c r="E19" s="20" t="s">
        <v>50</v>
      </c>
      <c r="F19" s="20"/>
      <c r="G19" s="37" t="s">
        <v>63</v>
      </c>
      <c r="H19" s="20" t="s">
        <v>6</v>
      </c>
      <c r="I19" s="21">
        <v>10</v>
      </c>
      <c r="J19" s="22">
        <v>100000000</v>
      </c>
      <c r="K19" s="22">
        <v>0</v>
      </c>
      <c r="L19" s="22">
        <v>5667384</v>
      </c>
      <c r="M19" s="22">
        <f t="shared" si="0"/>
        <v>94332616</v>
      </c>
      <c r="N19" s="22">
        <v>5667384</v>
      </c>
      <c r="O19" s="40">
        <f t="shared" si="1"/>
        <v>5.6673840000000003E-2</v>
      </c>
      <c r="P19" s="22">
        <v>5667384</v>
      </c>
      <c r="Q19" s="73">
        <v>5667384</v>
      </c>
    </row>
    <row r="20" spans="1:17" s="19" customFormat="1" ht="16.5" customHeight="1" x14ac:dyDescent="0.25">
      <c r="A20" s="38" t="s">
        <v>4</v>
      </c>
      <c r="B20" s="20" t="s">
        <v>39</v>
      </c>
      <c r="C20" s="20" t="s">
        <v>39</v>
      </c>
      <c r="D20" s="20" t="s">
        <v>42</v>
      </c>
      <c r="E20" s="20" t="s">
        <v>53</v>
      </c>
      <c r="F20" s="20"/>
      <c r="G20" s="37" t="s">
        <v>64</v>
      </c>
      <c r="H20" s="20" t="s">
        <v>6</v>
      </c>
      <c r="I20" s="21">
        <v>10</v>
      </c>
      <c r="J20" s="22">
        <v>100000000</v>
      </c>
      <c r="K20" s="44">
        <v>0</v>
      </c>
      <c r="L20" s="22">
        <v>4968301</v>
      </c>
      <c r="M20" s="22">
        <f t="shared" si="0"/>
        <v>95031699</v>
      </c>
      <c r="N20" s="22">
        <v>4968301</v>
      </c>
      <c r="O20" s="40">
        <f t="shared" si="1"/>
        <v>4.968301E-2</v>
      </c>
      <c r="P20" s="22">
        <v>4968301</v>
      </c>
      <c r="Q20" s="73">
        <v>4968301</v>
      </c>
    </row>
    <row r="21" spans="1:17" s="19" customFormat="1" ht="16.5" customHeight="1" x14ac:dyDescent="0.25">
      <c r="A21" s="38" t="s">
        <v>4</v>
      </c>
      <c r="B21" s="20" t="s">
        <v>39</v>
      </c>
      <c r="C21" s="20" t="s">
        <v>39</v>
      </c>
      <c r="D21" s="20" t="s">
        <v>42</v>
      </c>
      <c r="E21" s="20" t="s">
        <v>54</v>
      </c>
      <c r="F21" s="20"/>
      <c r="G21" s="37" t="s">
        <v>65</v>
      </c>
      <c r="H21" s="20" t="s">
        <v>6</v>
      </c>
      <c r="I21" s="21">
        <v>10</v>
      </c>
      <c r="J21" s="22">
        <v>5150903207</v>
      </c>
      <c r="K21" s="22">
        <v>0</v>
      </c>
      <c r="L21" s="22">
        <v>0</v>
      </c>
      <c r="M21" s="22">
        <f t="shared" si="0"/>
        <v>5150903207</v>
      </c>
      <c r="N21" s="22">
        <v>0</v>
      </c>
      <c r="O21" s="40">
        <f t="shared" si="1"/>
        <v>0</v>
      </c>
      <c r="P21" s="44">
        <v>0</v>
      </c>
      <c r="Q21" s="73">
        <v>0</v>
      </c>
    </row>
    <row r="22" spans="1:17" s="67" customFormat="1" ht="16.5" customHeight="1" x14ac:dyDescent="0.25">
      <c r="A22" s="24" t="s">
        <v>4</v>
      </c>
      <c r="B22" s="25" t="s">
        <v>39</v>
      </c>
      <c r="C22" s="25" t="s">
        <v>39</v>
      </c>
      <c r="D22" s="25" t="s">
        <v>55</v>
      </c>
      <c r="E22" s="25"/>
      <c r="F22" s="25"/>
      <c r="G22" s="26" t="s">
        <v>77</v>
      </c>
      <c r="H22" s="25" t="s">
        <v>6</v>
      </c>
      <c r="I22" s="21">
        <v>10</v>
      </c>
      <c r="J22" s="28">
        <f>SUM(J23:J29)</f>
        <v>46084700000</v>
      </c>
      <c r="K22" s="28">
        <f>SUM(K23:K37)</f>
        <v>0</v>
      </c>
      <c r="L22" s="28">
        <f>SUM(L23:L29)</f>
        <v>7772032079</v>
      </c>
      <c r="M22" s="28">
        <f>SUM(M23:M29)</f>
        <v>38312667921</v>
      </c>
      <c r="N22" s="28">
        <f>SUM(N23:N29)</f>
        <v>7772032079</v>
      </c>
      <c r="O22" s="41">
        <f t="shared" ref="O22:O26" si="2">IF(N22&gt;1,N22/(J22-K22),0)</f>
        <v>0.16864668922657627</v>
      </c>
      <c r="P22" s="28">
        <f>SUM(P23:P29)</f>
        <v>5882363021</v>
      </c>
      <c r="Q22" s="36">
        <f>SUM(Q23:Q29)</f>
        <v>5882363021</v>
      </c>
    </row>
    <row r="23" spans="1:17" s="19" customFormat="1" ht="16.5" customHeight="1" x14ac:dyDescent="0.25">
      <c r="A23" s="38" t="s">
        <v>4</v>
      </c>
      <c r="B23" s="20" t="s">
        <v>39</v>
      </c>
      <c r="C23" s="20" t="s">
        <v>39</v>
      </c>
      <c r="D23" s="20" t="s">
        <v>55</v>
      </c>
      <c r="E23" s="20" t="s">
        <v>40</v>
      </c>
      <c r="F23" s="20"/>
      <c r="G23" s="37" t="s">
        <v>66</v>
      </c>
      <c r="H23" s="20" t="s">
        <v>6</v>
      </c>
      <c r="I23" s="21">
        <v>10</v>
      </c>
      <c r="J23" s="22">
        <v>13350813011</v>
      </c>
      <c r="K23" s="44">
        <v>0</v>
      </c>
      <c r="L23" s="22">
        <v>1862697900</v>
      </c>
      <c r="M23" s="22">
        <f t="shared" ref="M23:M29" si="3">+J23-L23-K23</f>
        <v>11488115111</v>
      </c>
      <c r="N23" s="22">
        <v>1862697900</v>
      </c>
      <c r="O23" s="40">
        <f t="shared" si="2"/>
        <v>0.13951943589242738</v>
      </c>
      <c r="P23" s="22">
        <v>1862697900</v>
      </c>
      <c r="Q23" s="73">
        <v>1862697900</v>
      </c>
    </row>
    <row r="24" spans="1:17" s="19" customFormat="1" ht="16.5" customHeight="1" x14ac:dyDescent="0.25">
      <c r="A24" s="38" t="s">
        <v>4</v>
      </c>
      <c r="B24" s="20" t="s">
        <v>39</v>
      </c>
      <c r="C24" s="20" t="s">
        <v>39</v>
      </c>
      <c r="D24" s="20" t="s">
        <v>55</v>
      </c>
      <c r="E24" s="20" t="s">
        <v>42</v>
      </c>
      <c r="F24" s="20"/>
      <c r="G24" s="37" t="s">
        <v>67</v>
      </c>
      <c r="H24" s="20" t="s">
        <v>6</v>
      </c>
      <c r="I24" s="21">
        <v>10</v>
      </c>
      <c r="J24" s="22">
        <v>9513159116</v>
      </c>
      <c r="K24" s="22">
        <v>0</v>
      </c>
      <c r="L24" s="22">
        <v>1312332600</v>
      </c>
      <c r="M24" s="22">
        <f t="shared" si="3"/>
        <v>8200826516</v>
      </c>
      <c r="N24" s="22">
        <v>1312332600</v>
      </c>
      <c r="O24" s="40">
        <f t="shared" si="2"/>
        <v>0.13794919058936089</v>
      </c>
      <c r="P24" s="22">
        <v>1312332600</v>
      </c>
      <c r="Q24" s="73">
        <v>1312332600</v>
      </c>
    </row>
    <row r="25" spans="1:17" s="19" customFormat="1" ht="16.5" customHeight="1" x14ac:dyDescent="0.25">
      <c r="A25" s="38" t="s">
        <v>4</v>
      </c>
      <c r="B25" s="20" t="s">
        <v>39</v>
      </c>
      <c r="C25" s="20" t="s">
        <v>39</v>
      </c>
      <c r="D25" s="20" t="s">
        <v>55</v>
      </c>
      <c r="E25" s="20" t="s">
        <v>44</v>
      </c>
      <c r="F25" s="20"/>
      <c r="G25" s="37" t="s">
        <v>144</v>
      </c>
      <c r="H25" s="20" t="s">
        <v>6</v>
      </c>
      <c r="I25" s="21">
        <v>10</v>
      </c>
      <c r="J25" s="22">
        <v>10108104138</v>
      </c>
      <c r="K25" s="22">
        <v>0</v>
      </c>
      <c r="L25" s="22">
        <v>950880421</v>
      </c>
      <c r="M25" s="22">
        <f t="shared" si="3"/>
        <v>9157223717</v>
      </c>
      <c r="N25" s="22">
        <v>950880421</v>
      </c>
      <c r="O25" s="40">
        <f t="shared" si="2"/>
        <v>9.4071094640319181E-2</v>
      </c>
      <c r="P25" s="22">
        <v>950880421</v>
      </c>
      <c r="Q25" s="73">
        <v>950880421</v>
      </c>
    </row>
    <row r="26" spans="1:17" s="19" customFormat="1" ht="16.5" customHeight="1" x14ac:dyDescent="0.25">
      <c r="A26" s="38" t="s">
        <v>4</v>
      </c>
      <c r="B26" s="20" t="s">
        <v>39</v>
      </c>
      <c r="C26" s="20" t="s">
        <v>39</v>
      </c>
      <c r="D26" s="20" t="s">
        <v>55</v>
      </c>
      <c r="E26" s="20" t="s">
        <v>45</v>
      </c>
      <c r="F26" s="20"/>
      <c r="G26" s="37" t="s">
        <v>68</v>
      </c>
      <c r="H26" s="20" t="s">
        <v>6</v>
      </c>
      <c r="I26" s="21">
        <v>10</v>
      </c>
      <c r="J26" s="22">
        <v>4837237234</v>
      </c>
      <c r="K26" s="22">
        <v>0</v>
      </c>
      <c r="L26" s="22">
        <v>643499100</v>
      </c>
      <c r="M26" s="22">
        <f t="shared" si="3"/>
        <v>4193738134</v>
      </c>
      <c r="N26" s="22">
        <v>643499100</v>
      </c>
      <c r="O26" s="40">
        <f t="shared" si="2"/>
        <v>0.13303029578061004</v>
      </c>
      <c r="P26" s="22">
        <v>643499100</v>
      </c>
      <c r="Q26" s="73">
        <v>643499100</v>
      </c>
    </row>
    <row r="27" spans="1:17" s="19" customFormat="1" ht="16.5" customHeight="1" x14ac:dyDescent="0.25">
      <c r="A27" s="38" t="s">
        <v>4</v>
      </c>
      <c r="B27" s="20" t="s">
        <v>39</v>
      </c>
      <c r="C27" s="20" t="s">
        <v>39</v>
      </c>
      <c r="D27" s="20" t="s">
        <v>55</v>
      </c>
      <c r="E27" s="20" t="s">
        <v>47</v>
      </c>
      <c r="F27" s="20"/>
      <c r="G27" s="37" t="s">
        <v>69</v>
      </c>
      <c r="H27" s="20" t="s">
        <v>6</v>
      </c>
      <c r="I27" s="21" t="s">
        <v>7</v>
      </c>
      <c r="J27" s="22">
        <v>2198122258</v>
      </c>
      <c r="K27" s="22">
        <v>0</v>
      </c>
      <c r="L27" s="22">
        <v>2198122258</v>
      </c>
      <c r="M27" s="22">
        <f t="shared" si="3"/>
        <v>0</v>
      </c>
      <c r="N27" s="22">
        <v>2198122258</v>
      </c>
      <c r="O27" s="40">
        <f>IF(N27&gt;1,N27/(J27-K27),0)</f>
        <v>1</v>
      </c>
      <c r="P27" s="22">
        <v>308453200</v>
      </c>
      <c r="Q27" s="73">
        <v>308453200</v>
      </c>
    </row>
    <row r="28" spans="1:17" s="19" customFormat="1" ht="16.5" customHeight="1" x14ac:dyDescent="0.25">
      <c r="A28" s="38" t="s">
        <v>4</v>
      </c>
      <c r="B28" s="20" t="s">
        <v>39</v>
      </c>
      <c r="C28" s="20" t="s">
        <v>39</v>
      </c>
      <c r="D28" s="20" t="s">
        <v>55</v>
      </c>
      <c r="E28" s="20" t="s">
        <v>48</v>
      </c>
      <c r="F28" s="20"/>
      <c r="G28" s="37" t="s">
        <v>16</v>
      </c>
      <c r="H28" s="20" t="s">
        <v>6</v>
      </c>
      <c r="I28" s="21" t="s">
        <v>7</v>
      </c>
      <c r="J28" s="22">
        <v>3632362066</v>
      </c>
      <c r="K28" s="22">
        <v>0</v>
      </c>
      <c r="L28" s="22">
        <v>482651600</v>
      </c>
      <c r="M28" s="22">
        <f t="shared" si="3"/>
        <v>3149710466</v>
      </c>
      <c r="N28" s="22">
        <v>482651600</v>
      </c>
      <c r="O28" s="40">
        <f t="shared" ref="O28:O34" si="4">IF(N28&gt;1,N28/(J28-K28),0)</f>
        <v>0.13287541033361291</v>
      </c>
      <c r="P28" s="22">
        <v>482651600</v>
      </c>
      <c r="Q28" s="73">
        <v>482651600</v>
      </c>
    </row>
    <row r="29" spans="1:17" s="19" customFormat="1" ht="16.5" customHeight="1" x14ac:dyDescent="0.25">
      <c r="A29" s="38" t="s">
        <v>4</v>
      </c>
      <c r="B29" s="20" t="s">
        <v>39</v>
      </c>
      <c r="C29" s="20" t="s">
        <v>39</v>
      </c>
      <c r="D29" s="20" t="s">
        <v>55</v>
      </c>
      <c r="E29" s="20" t="s">
        <v>49</v>
      </c>
      <c r="F29" s="20"/>
      <c r="G29" s="37" t="s">
        <v>17</v>
      </c>
      <c r="H29" s="20" t="s">
        <v>6</v>
      </c>
      <c r="I29" s="21" t="s">
        <v>7</v>
      </c>
      <c r="J29" s="22">
        <v>2444902177</v>
      </c>
      <c r="K29" s="22">
        <v>0</v>
      </c>
      <c r="L29" s="22">
        <v>321848200</v>
      </c>
      <c r="M29" s="22">
        <f t="shared" si="3"/>
        <v>2123053977</v>
      </c>
      <c r="N29" s="22">
        <v>321848200</v>
      </c>
      <c r="O29" s="40">
        <f>IF(N29&gt;1,N29/(J29-K29),0)</f>
        <v>0.13164052248295741</v>
      </c>
      <c r="P29" s="22">
        <v>321848200</v>
      </c>
      <c r="Q29" s="73">
        <v>321848200</v>
      </c>
    </row>
    <row r="30" spans="1:17" s="67" customFormat="1" ht="16.5" customHeight="1" x14ac:dyDescent="0.25">
      <c r="A30" s="38" t="s">
        <v>4</v>
      </c>
      <c r="B30" s="25" t="s">
        <v>39</v>
      </c>
      <c r="C30" s="25" t="s">
        <v>39</v>
      </c>
      <c r="D30" s="25" t="s">
        <v>56</v>
      </c>
      <c r="E30" s="25"/>
      <c r="F30" s="25"/>
      <c r="G30" s="26" t="s">
        <v>78</v>
      </c>
      <c r="H30" s="25" t="s">
        <v>6</v>
      </c>
      <c r="I30" s="27" t="s">
        <v>7</v>
      </c>
      <c r="J30" s="28">
        <f>SUM(J31:J37)</f>
        <v>9654500000</v>
      </c>
      <c r="K30" s="28">
        <v>0</v>
      </c>
      <c r="L30" s="28">
        <f>SUM(L31:L37)</f>
        <v>1031773289</v>
      </c>
      <c r="M30" s="28">
        <f>SUM(M31:M37)</f>
        <v>8622726711</v>
      </c>
      <c r="N30" s="28">
        <f>SUM(N31:N37)</f>
        <v>1031773289</v>
      </c>
      <c r="O30" s="41">
        <f t="shared" si="4"/>
        <v>0.10686967621316484</v>
      </c>
      <c r="P30" s="39">
        <f>SUM(P31:P37)</f>
        <v>1030640806</v>
      </c>
      <c r="Q30" s="36">
        <f>SUM(Q31:Q37)</f>
        <v>1030640806</v>
      </c>
    </row>
    <row r="31" spans="1:17" s="19" customFormat="1" ht="16.5" customHeight="1" x14ac:dyDescent="0.25">
      <c r="A31" s="38" t="s">
        <v>4</v>
      </c>
      <c r="B31" s="20" t="s">
        <v>39</v>
      </c>
      <c r="C31" s="20" t="s">
        <v>39</v>
      </c>
      <c r="D31" s="20" t="s">
        <v>56</v>
      </c>
      <c r="E31" s="20" t="s">
        <v>40</v>
      </c>
      <c r="F31" s="20"/>
      <c r="G31" s="37" t="s">
        <v>70</v>
      </c>
      <c r="H31" s="20" t="s">
        <v>6</v>
      </c>
      <c r="I31" s="21" t="s">
        <v>7</v>
      </c>
      <c r="J31" s="22">
        <v>7524896957</v>
      </c>
      <c r="K31" s="22">
        <v>0</v>
      </c>
      <c r="L31" s="22">
        <v>649584529</v>
      </c>
      <c r="M31" s="22">
        <f t="shared" ref="M31:M37" si="5">+J31-L31-K31</f>
        <v>6875312428</v>
      </c>
      <c r="N31" s="22">
        <v>649584529</v>
      </c>
      <c r="O31" s="40">
        <f>IF(N31&gt;1,N31/(J31-K31),0)</f>
        <v>8.6324707529147893E-2</v>
      </c>
      <c r="P31" s="22">
        <v>649584529</v>
      </c>
      <c r="Q31" s="73">
        <v>649584529</v>
      </c>
    </row>
    <row r="32" spans="1:17" s="19" customFormat="1" ht="16.5" customHeight="1" x14ac:dyDescent="0.25">
      <c r="A32" s="38" t="s">
        <v>4</v>
      </c>
      <c r="B32" s="20" t="s">
        <v>39</v>
      </c>
      <c r="C32" s="20" t="s">
        <v>39</v>
      </c>
      <c r="D32" s="20" t="s">
        <v>56</v>
      </c>
      <c r="E32" s="20" t="s">
        <v>40</v>
      </c>
      <c r="F32" s="20"/>
      <c r="G32" s="37" t="s">
        <v>71</v>
      </c>
      <c r="H32" s="20" t="s">
        <v>6</v>
      </c>
      <c r="I32" s="21" t="s">
        <v>7</v>
      </c>
      <c r="J32" s="22">
        <v>159954691</v>
      </c>
      <c r="K32" s="22">
        <v>0</v>
      </c>
      <c r="L32" s="22">
        <v>130175366</v>
      </c>
      <c r="M32" s="22">
        <f t="shared" si="5"/>
        <v>29779325</v>
      </c>
      <c r="N32" s="22">
        <v>130175366</v>
      </c>
      <c r="O32" s="40">
        <f t="shared" si="4"/>
        <v>0.81382649790495987</v>
      </c>
      <c r="P32" s="22">
        <v>130175366</v>
      </c>
      <c r="Q32" s="73">
        <v>130175366</v>
      </c>
    </row>
    <row r="33" spans="1:17" s="19" customFormat="1" ht="16.5" customHeight="1" x14ac:dyDescent="0.25">
      <c r="A33" s="38" t="s">
        <v>4</v>
      </c>
      <c r="B33" s="20" t="s">
        <v>39</v>
      </c>
      <c r="C33" s="20" t="s">
        <v>39</v>
      </c>
      <c r="D33" s="20" t="s">
        <v>56</v>
      </c>
      <c r="E33" s="20" t="s">
        <v>40</v>
      </c>
      <c r="F33" s="20"/>
      <c r="G33" s="37" t="s">
        <v>72</v>
      </c>
      <c r="H33" s="20" t="s">
        <v>6</v>
      </c>
      <c r="I33" s="21" t="s">
        <v>7</v>
      </c>
      <c r="J33" s="22">
        <v>543551030</v>
      </c>
      <c r="K33" s="22">
        <v>0</v>
      </c>
      <c r="L33" s="22">
        <v>51495660</v>
      </c>
      <c r="M33" s="22">
        <f t="shared" si="5"/>
        <v>492055370</v>
      </c>
      <c r="N33" s="22">
        <v>51495660</v>
      </c>
      <c r="O33" s="40">
        <f>IF(N33&gt;1,N33/(J33-K33),0)</f>
        <v>9.4739329258561059E-2</v>
      </c>
      <c r="P33" s="22">
        <v>51495660</v>
      </c>
      <c r="Q33" s="73">
        <v>51495660</v>
      </c>
    </row>
    <row r="34" spans="1:17" s="19" customFormat="1" ht="16.5" customHeight="1" x14ac:dyDescent="0.25">
      <c r="A34" s="38" t="s">
        <v>4</v>
      </c>
      <c r="B34" s="20" t="s">
        <v>39</v>
      </c>
      <c r="C34" s="20" t="s">
        <v>39</v>
      </c>
      <c r="D34" s="20" t="s">
        <v>56</v>
      </c>
      <c r="E34" s="20" t="s">
        <v>42</v>
      </c>
      <c r="F34" s="20"/>
      <c r="G34" s="37" t="s">
        <v>73</v>
      </c>
      <c r="H34" s="20" t="s">
        <v>6</v>
      </c>
      <c r="I34" s="21" t="s">
        <v>7</v>
      </c>
      <c r="J34" s="22">
        <v>276041221</v>
      </c>
      <c r="K34" s="22">
        <v>0</v>
      </c>
      <c r="L34" s="22">
        <v>40356046</v>
      </c>
      <c r="M34" s="22">
        <f t="shared" si="5"/>
        <v>235685175</v>
      </c>
      <c r="N34" s="22">
        <v>40356046</v>
      </c>
      <c r="O34" s="40">
        <f t="shared" si="4"/>
        <v>0.14619572342784268</v>
      </c>
      <c r="P34" s="22">
        <v>40356046</v>
      </c>
      <c r="Q34" s="73">
        <v>40356046</v>
      </c>
    </row>
    <row r="35" spans="1:17" s="19" customFormat="1" ht="16.5" customHeight="1" x14ac:dyDescent="0.25">
      <c r="A35" s="38" t="s">
        <v>4</v>
      </c>
      <c r="B35" s="20" t="s">
        <v>39</v>
      </c>
      <c r="C35" s="20" t="s">
        <v>39</v>
      </c>
      <c r="D35" s="20" t="s">
        <v>56</v>
      </c>
      <c r="E35" s="20" t="s">
        <v>57</v>
      </c>
      <c r="F35" s="20"/>
      <c r="G35" s="37" t="s">
        <v>74</v>
      </c>
      <c r="H35" s="20" t="s">
        <v>6</v>
      </c>
      <c r="I35" s="21" t="s">
        <v>7</v>
      </c>
      <c r="J35" s="22">
        <v>963742116</v>
      </c>
      <c r="K35" s="22">
        <v>0</v>
      </c>
      <c r="L35" s="22">
        <v>136601462</v>
      </c>
      <c r="M35" s="22">
        <f t="shared" si="5"/>
        <v>827140654</v>
      </c>
      <c r="N35" s="22">
        <v>136601462</v>
      </c>
      <c r="O35" s="40">
        <f>IF(N35&gt;1,N35/(J35-K35),0)</f>
        <v>0.14174067910092247</v>
      </c>
      <c r="P35" s="22">
        <v>135468979</v>
      </c>
      <c r="Q35" s="73">
        <v>135468979</v>
      </c>
    </row>
    <row r="36" spans="1:17" s="19" customFormat="1" ht="16.5" customHeight="1" x14ac:dyDescent="0.25">
      <c r="A36" s="38" t="s">
        <v>4</v>
      </c>
      <c r="B36" s="20" t="s">
        <v>39</v>
      </c>
      <c r="C36" s="20" t="s">
        <v>39</v>
      </c>
      <c r="D36" s="20" t="s">
        <v>56</v>
      </c>
      <c r="E36" s="20" t="s">
        <v>58</v>
      </c>
      <c r="F36" s="20"/>
      <c r="G36" s="37" t="s">
        <v>75</v>
      </c>
      <c r="H36" s="20" t="s">
        <v>6</v>
      </c>
      <c r="I36" s="21" t="s">
        <v>7</v>
      </c>
      <c r="J36" s="22">
        <v>61140942</v>
      </c>
      <c r="K36" s="22">
        <v>0</v>
      </c>
      <c r="L36" s="22">
        <v>0</v>
      </c>
      <c r="M36" s="22">
        <f t="shared" si="5"/>
        <v>61140942</v>
      </c>
      <c r="N36" s="22">
        <v>0</v>
      </c>
      <c r="O36" s="40">
        <f>IF(N36&gt;1,N36/(J36-K36),0)</f>
        <v>0</v>
      </c>
      <c r="P36" s="22">
        <v>0</v>
      </c>
      <c r="Q36" s="73">
        <v>0</v>
      </c>
    </row>
    <row r="37" spans="1:17" s="19" customFormat="1" ht="16.5" customHeight="1" x14ac:dyDescent="0.25">
      <c r="A37" s="38" t="s">
        <v>4</v>
      </c>
      <c r="B37" s="20" t="s">
        <v>39</v>
      </c>
      <c r="C37" s="20" t="s">
        <v>39</v>
      </c>
      <c r="D37" s="20" t="s">
        <v>56</v>
      </c>
      <c r="E37" s="20">
        <v>72</v>
      </c>
      <c r="F37" s="20"/>
      <c r="G37" s="37" t="s">
        <v>135</v>
      </c>
      <c r="H37" s="20" t="s">
        <v>6</v>
      </c>
      <c r="I37" s="21" t="s">
        <v>7</v>
      </c>
      <c r="J37" s="22">
        <v>125173043</v>
      </c>
      <c r="K37" s="22">
        <v>0</v>
      </c>
      <c r="L37" s="22">
        <v>23560226</v>
      </c>
      <c r="M37" s="22">
        <f t="shared" si="5"/>
        <v>101612817</v>
      </c>
      <c r="N37" s="22">
        <v>23560226</v>
      </c>
      <c r="O37" s="40">
        <f>IF(N37&gt;1,N37/(J37-K37),0)</f>
        <v>0.18822124504874424</v>
      </c>
      <c r="P37" s="22">
        <v>23560226</v>
      </c>
      <c r="Q37" s="73">
        <v>23560226</v>
      </c>
    </row>
    <row r="38" spans="1:17" ht="16.5" customHeight="1" x14ac:dyDescent="0.25">
      <c r="A38" s="14" t="s">
        <v>4</v>
      </c>
      <c r="B38" s="4" t="s">
        <v>39</v>
      </c>
      <c r="C38" s="4"/>
      <c r="D38" s="4"/>
      <c r="E38" s="4"/>
      <c r="F38" s="4"/>
      <c r="G38" s="3" t="s">
        <v>11</v>
      </c>
      <c r="H38" s="4" t="s">
        <v>6</v>
      </c>
      <c r="I38" s="5" t="s">
        <v>7</v>
      </c>
      <c r="J38" s="6">
        <f>J7</f>
        <v>173041100000</v>
      </c>
      <c r="K38" s="6">
        <f>K7</f>
        <v>0</v>
      </c>
      <c r="L38" s="6">
        <f>L7</f>
        <v>23709842378</v>
      </c>
      <c r="M38" s="6">
        <f>M7</f>
        <v>149331257622</v>
      </c>
      <c r="N38" s="6">
        <f>N7</f>
        <v>23709842378</v>
      </c>
      <c r="O38" s="42">
        <f>IF(N38&gt;1,N38/(J38-K38),0)</f>
        <v>0.13701856020332742</v>
      </c>
      <c r="P38" s="6">
        <f>P7</f>
        <v>21819040837</v>
      </c>
      <c r="Q38" s="15">
        <f>Q7</f>
        <v>21819040837</v>
      </c>
    </row>
    <row r="39" spans="1:17" ht="15" customHeight="1" thickBot="1" x14ac:dyDescent="0.3">
      <c r="A39" s="127" t="s">
        <v>27</v>
      </c>
      <c r="B39" s="128"/>
      <c r="C39" s="128"/>
      <c r="D39" s="128"/>
      <c r="E39" s="128"/>
      <c r="F39" s="128"/>
      <c r="G39" s="128"/>
      <c r="H39" s="128"/>
      <c r="I39" s="129"/>
      <c r="J39" s="7">
        <f>J38</f>
        <v>173041100000</v>
      </c>
      <c r="K39" s="7">
        <f>K38</f>
        <v>0</v>
      </c>
      <c r="L39" s="7">
        <f>L38</f>
        <v>23709842378</v>
      </c>
      <c r="M39" s="7">
        <f>SUM(M38:M38)</f>
        <v>149331257622</v>
      </c>
      <c r="N39" s="7">
        <f>N38</f>
        <v>23709842378</v>
      </c>
      <c r="O39" s="42">
        <f>O38</f>
        <v>0.13701856020332742</v>
      </c>
      <c r="P39" s="7">
        <f>P38</f>
        <v>21819040837</v>
      </c>
      <c r="Q39" s="16">
        <f>Q38</f>
        <v>21819040837</v>
      </c>
    </row>
    <row r="40" spans="1:17" ht="15.75" customHeight="1" thickBot="1" x14ac:dyDescent="0.3">
      <c r="A40" s="124" t="s">
        <v>138</v>
      </c>
      <c r="B40" s="125"/>
      <c r="C40" s="125"/>
      <c r="D40" s="125"/>
      <c r="E40" s="125"/>
      <c r="F40" s="125"/>
      <c r="G40" s="125"/>
      <c r="H40" s="125"/>
      <c r="I40" s="125"/>
      <c r="J40" s="125"/>
      <c r="K40" s="125"/>
      <c r="L40" s="125"/>
      <c r="M40" s="125"/>
      <c r="N40" s="125"/>
      <c r="O40" s="125"/>
      <c r="P40" s="125"/>
      <c r="Q40" s="126"/>
    </row>
    <row r="41" spans="1:17" s="19" customFormat="1" ht="16.5" customHeight="1" x14ac:dyDescent="0.25">
      <c r="A41" s="24" t="s">
        <v>4</v>
      </c>
      <c r="B41" s="25" t="s">
        <v>55</v>
      </c>
      <c r="C41" s="25" t="s">
        <v>39</v>
      </c>
      <c r="D41" s="25"/>
      <c r="E41" s="25"/>
      <c r="F41" s="25"/>
      <c r="G41" s="26" t="s">
        <v>88</v>
      </c>
      <c r="H41" s="25" t="s">
        <v>6</v>
      </c>
      <c r="I41" s="27">
        <v>10</v>
      </c>
      <c r="J41" s="39">
        <f>J42+J43+J44+J45+J46+J47</f>
        <v>437800000</v>
      </c>
      <c r="K41" s="28">
        <f>K42+K43+K44+K45+K46+K47</f>
        <v>0</v>
      </c>
      <c r="L41" s="39">
        <f>L42+L43+L44+L45+L46+L47</f>
        <v>2900000</v>
      </c>
      <c r="M41" s="28">
        <f>M42+M43+M44+M45+M46+M47</f>
        <v>434900000</v>
      </c>
      <c r="N41" s="28">
        <f>N42+N43+N44+N45+N46+N47</f>
        <v>2170000</v>
      </c>
      <c r="O41" s="41">
        <f>IF(N41&gt;1,N41/(J41-K41),0)</f>
        <v>4.9566011877569668E-3</v>
      </c>
      <c r="P41" s="28">
        <f>P42+P43+P44+P45+P46+P47</f>
        <v>900000</v>
      </c>
      <c r="Q41" s="36">
        <f>Q42+Q43+Q44+Q45+Q46+Q47</f>
        <v>900000</v>
      </c>
    </row>
    <row r="42" spans="1:17" s="19" customFormat="1" ht="22.5" customHeight="1" x14ac:dyDescent="0.25">
      <c r="A42" s="38" t="s">
        <v>4</v>
      </c>
      <c r="B42" s="20" t="s">
        <v>55</v>
      </c>
      <c r="C42" s="20" t="s">
        <v>39</v>
      </c>
      <c r="D42" s="20" t="s">
        <v>39</v>
      </c>
      <c r="E42" s="20" t="s">
        <v>44</v>
      </c>
      <c r="F42" s="20" t="s">
        <v>50</v>
      </c>
      <c r="G42" s="37" t="s">
        <v>147</v>
      </c>
      <c r="H42" s="20" t="s">
        <v>6</v>
      </c>
      <c r="I42" s="21" t="s">
        <v>7</v>
      </c>
      <c r="J42" s="44">
        <v>1000000</v>
      </c>
      <c r="K42" s="22">
        <f>K46</f>
        <v>0</v>
      </c>
      <c r="L42" s="44">
        <v>900000</v>
      </c>
      <c r="M42" s="22">
        <f>J42-K42-L42</f>
        <v>100000</v>
      </c>
      <c r="N42" s="22">
        <v>900000</v>
      </c>
      <c r="O42" s="40">
        <f>IF(N42&gt;1,N42/(J42-K42),0)</f>
        <v>0.9</v>
      </c>
      <c r="P42" s="22">
        <v>900000</v>
      </c>
      <c r="Q42" s="23">
        <v>900000</v>
      </c>
    </row>
    <row r="43" spans="1:17" s="19" customFormat="1" ht="15" customHeight="1" x14ac:dyDescent="0.25">
      <c r="A43" s="38" t="s">
        <v>4</v>
      </c>
      <c r="B43" s="20" t="s">
        <v>55</v>
      </c>
      <c r="C43" s="20" t="s">
        <v>39</v>
      </c>
      <c r="D43" s="20" t="s">
        <v>39</v>
      </c>
      <c r="E43" s="20" t="s">
        <v>45</v>
      </c>
      <c r="F43" s="20" t="s">
        <v>44</v>
      </c>
      <c r="G43" s="37" t="s">
        <v>148</v>
      </c>
      <c r="H43" s="20" t="s">
        <v>6</v>
      </c>
      <c r="I43" s="21" t="s">
        <v>7</v>
      </c>
      <c r="J43" s="64">
        <v>403275000</v>
      </c>
      <c r="K43" s="28">
        <f>K48</f>
        <v>0</v>
      </c>
      <c r="L43" s="64">
        <v>0</v>
      </c>
      <c r="M43" s="44">
        <f>J43-K43-L43</f>
        <v>403275000</v>
      </c>
      <c r="N43" s="44">
        <v>0</v>
      </c>
      <c r="O43" s="40">
        <f>IF(N43&gt;1,N43/(J43-K43),0)</f>
        <v>0</v>
      </c>
      <c r="P43" s="22">
        <v>0</v>
      </c>
      <c r="Q43" s="73">
        <v>0</v>
      </c>
    </row>
    <row r="44" spans="1:17" s="19" customFormat="1" ht="15" customHeight="1" x14ac:dyDescent="0.25">
      <c r="A44" s="38" t="s">
        <v>4</v>
      </c>
      <c r="B44" s="20" t="s">
        <v>55</v>
      </c>
      <c r="C44" s="20" t="s">
        <v>39</v>
      </c>
      <c r="D44" s="20" t="s">
        <v>39</v>
      </c>
      <c r="E44" s="20" t="s">
        <v>45</v>
      </c>
      <c r="F44" s="20" t="s">
        <v>45</v>
      </c>
      <c r="G44" s="37" t="s">
        <v>149</v>
      </c>
      <c r="H44" s="20" t="s">
        <v>6</v>
      </c>
      <c r="I44" s="21">
        <v>10</v>
      </c>
      <c r="J44" s="64">
        <v>5000000</v>
      </c>
      <c r="K44" s="22">
        <v>0</v>
      </c>
      <c r="L44" s="64">
        <v>0</v>
      </c>
      <c r="M44" s="44">
        <f>+J44-L44-K44</f>
        <v>5000000</v>
      </c>
      <c r="N44" s="44">
        <v>0</v>
      </c>
      <c r="O44" s="40">
        <f>IF(N44&gt;1,N44/(J44-K44),0)</f>
        <v>0</v>
      </c>
      <c r="P44" s="22">
        <v>0</v>
      </c>
      <c r="Q44" s="23">
        <v>0</v>
      </c>
    </row>
    <row r="45" spans="1:17" s="19" customFormat="1" ht="15" customHeight="1" x14ac:dyDescent="0.25">
      <c r="A45" s="38" t="s">
        <v>4</v>
      </c>
      <c r="B45" s="20" t="s">
        <v>55</v>
      </c>
      <c r="C45" s="20" t="s">
        <v>39</v>
      </c>
      <c r="D45" s="20" t="s">
        <v>39</v>
      </c>
      <c r="E45" s="20" t="s">
        <v>45</v>
      </c>
      <c r="F45" s="20" t="s">
        <v>48</v>
      </c>
      <c r="G45" s="37" t="s">
        <v>150</v>
      </c>
      <c r="H45" s="20" t="s">
        <v>6</v>
      </c>
      <c r="I45" s="21" t="s">
        <v>7</v>
      </c>
      <c r="J45" s="64">
        <v>19525000</v>
      </c>
      <c r="K45" s="64">
        <v>0</v>
      </c>
      <c r="L45" s="64">
        <v>0</v>
      </c>
      <c r="M45" s="44">
        <f>+J45-L45-K45</f>
        <v>19525000</v>
      </c>
      <c r="N45" s="22">
        <v>0</v>
      </c>
      <c r="O45" s="40">
        <f t="shared" ref="O45:O47" si="6">IF(N45&gt;1,N45/(J45-K45),0)</f>
        <v>0</v>
      </c>
      <c r="P45" s="22">
        <v>0</v>
      </c>
      <c r="Q45" s="23">
        <v>0</v>
      </c>
    </row>
    <row r="46" spans="1:17" s="19" customFormat="1" ht="15" customHeight="1" x14ac:dyDescent="0.25">
      <c r="A46" s="38" t="s">
        <v>4</v>
      </c>
      <c r="B46" s="20" t="s">
        <v>55</v>
      </c>
      <c r="C46" s="20" t="s">
        <v>39</v>
      </c>
      <c r="D46" s="20" t="s">
        <v>39</v>
      </c>
      <c r="E46" s="20" t="s">
        <v>45</v>
      </c>
      <c r="F46" s="20" t="s">
        <v>49</v>
      </c>
      <c r="G46" s="37" t="s">
        <v>151</v>
      </c>
      <c r="H46" s="20" t="s">
        <v>6</v>
      </c>
      <c r="I46" s="21" t="s">
        <v>7</v>
      </c>
      <c r="J46" s="64">
        <v>7000000</v>
      </c>
      <c r="K46" s="64">
        <v>0</v>
      </c>
      <c r="L46" s="64">
        <v>0</v>
      </c>
      <c r="M46" s="22">
        <f>+J46-L46-K46</f>
        <v>7000000</v>
      </c>
      <c r="N46" s="22">
        <v>0</v>
      </c>
      <c r="O46" s="40">
        <f>IF(N46&gt;1,N46/(J46-K46),0)</f>
        <v>0</v>
      </c>
      <c r="P46" s="22">
        <v>0</v>
      </c>
      <c r="Q46" s="23">
        <v>0</v>
      </c>
    </row>
    <row r="47" spans="1:17" s="67" customFormat="1" ht="15" customHeight="1" x14ac:dyDescent="0.25">
      <c r="A47" s="38" t="s">
        <v>195</v>
      </c>
      <c r="B47" s="20" t="s">
        <v>55</v>
      </c>
      <c r="C47" s="20" t="s">
        <v>39</v>
      </c>
      <c r="D47" s="20" t="s">
        <v>39</v>
      </c>
      <c r="E47" s="20" t="s">
        <v>45</v>
      </c>
      <c r="F47" s="93" t="s">
        <v>51</v>
      </c>
      <c r="G47" s="37" t="s">
        <v>196</v>
      </c>
      <c r="H47" s="20" t="s">
        <v>6</v>
      </c>
      <c r="I47" s="21" t="s">
        <v>7</v>
      </c>
      <c r="J47" s="64">
        <v>2000000</v>
      </c>
      <c r="K47" s="22">
        <v>0</v>
      </c>
      <c r="L47" s="64">
        <v>2000000</v>
      </c>
      <c r="M47" s="22">
        <f t="shared" ref="M47" si="7">+J47-L47-K47</f>
        <v>0</v>
      </c>
      <c r="N47" s="22">
        <v>1270000</v>
      </c>
      <c r="O47" s="40">
        <f t="shared" si="6"/>
        <v>0.63500000000000001</v>
      </c>
      <c r="P47" s="22">
        <v>0</v>
      </c>
      <c r="Q47" s="23">
        <v>0</v>
      </c>
    </row>
    <row r="48" spans="1:17" s="67" customFormat="1" ht="15" customHeight="1" x14ac:dyDescent="0.25">
      <c r="A48" s="24" t="s">
        <v>4</v>
      </c>
      <c r="B48" s="25" t="s">
        <v>55</v>
      </c>
      <c r="C48" s="25" t="s">
        <v>55</v>
      </c>
      <c r="D48" s="25"/>
      <c r="E48" s="25"/>
      <c r="F48" s="70"/>
      <c r="G48" s="26" t="s">
        <v>89</v>
      </c>
      <c r="H48" s="25" t="s">
        <v>6</v>
      </c>
      <c r="I48" s="27">
        <v>10</v>
      </c>
      <c r="J48" s="92">
        <f>J51+J52+J53+J54+J55+J56+J57+J58+J59+J60+J61+J62+J63+J64+J65+J66+J67+J68+J69+J70+J71+J72+J74+J75+J76+J77+J78+J79+J82+J83+J84+J85+J86+J87+J88+J89+J90+J91+J92+J93+J95+J96+J98+J73</f>
        <v>19544800000</v>
      </c>
      <c r="K48" s="69">
        <f>K51+K52+K53+K54+K55+K56+K57+K58+K59+K60+K61+K62+K63+K64+K65+K66+K67+K68+K69+K70+K71+K72+K74+K75+K76+K77+K78+K79+K82+K83+K84+K85+K86+K87+K88+K89+K90+K91+K92+K93+K95+K96+K98</f>
        <v>0</v>
      </c>
      <c r="L48" s="69">
        <f>L51+L52+L53+L54+L55+L56+L57+L58+L59+L60+L61+L62+L63+L64+L65+L66+L67+L68+L69+L70+L71+L72+L74+L75+L76+L77+L78+L79+L82+L83+L84+L85+L86+L87+L88+L89+L90+L91+L92+L93+L95+L96+L98</f>
        <v>12341606878.360001</v>
      </c>
      <c r="M48" s="39">
        <f>M51+M52+M53+M54+M55+M56+M57+M58+M59+M60+M61+M62+M63+M64+M65+M66+M67+M68+M69+M70+M71+M72+M74+M75+M76+M77+M78+M79+M82+M83+M84+M85+M86+M87+M88+M89+M90+M91+M92+M93+M95+M96+M98+M73</f>
        <v>7203193121.6399994</v>
      </c>
      <c r="N48" s="39">
        <f>N51+N52+N53+N54+N55+N56+N57+N58+N59+N60+N61+N62+N63+N64+N65+N66+N67+N68+N69+N70+N71+N72+N74+N75+N76+N77+N78+N79+N82+N83+N84+N85+N86+N87+N88+N89+N90+N91+N92+N93+N95+N96+N98</f>
        <v>11380288892.360001</v>
      </c>
      <c r="O48" s="87">
        <f t="shared" ref="O48:O55" si="8">IF(N48&gt;1,N48/(J48-K48),0)</f>
        <v>0.58226683784740696</v>
      </c>
      <c r="P48" s="39">
        <f>P51+P52+P53+P54+P55+P56+P57+P58+P59+P60+P61+P62+P63+P64+P65+P66+P67+P68+P69+P70+P71+P72+P74+P75+P76+P77+P78+P79+P82+P83+P84+P85+P86+P87+P88+P89+P90+P91+P92+P93+P95+P96+P98</f>
        <v>2746753960.4000001</v>
      </c>
      <c r="Q48" s="51">
        <f>Q51+Q52+Q53+Q54+Q55+Q56+Q57+Q58+Q59+Q60+Q61+Q62+Q63+Q64+Q65+Q66+Q67+Q68+Q69+Q70+Q71+Q72+Q74+Q75+Q76+Q77+Q78+Q79+Q82+Q83+Q84+Q85+Q86+Q87+Q88+Q89+Q90+Q91+Q92+Q93+Q95+Q96+Q98</f>
        <v>2538752057.4000001</v>
      </c>
    </row>
    <row r="49" spans="1:17" s="67" customFormat="1" ht="15" customHeight="1" x14ac:dyDescent="0.25">
      <c r="A49" s="24" t="s">
        <v>4</v>
      </c>
      <c r="B49" s="25" t="s">
        <v>55</v>
      </c>
      <c r="C49" s="25" t="s">
        <v>55</v>
      </c>
      <c r="D49" s="25"/>
      <c r="E49" s="25"/>
      <c r="F49" s="70"/>
      <c r="G49" s="26" t="s">
        <v>89</v>
      </c>
      <c r="H49" s="25" t="s">
        <v>9</v>
      </c>
      <c r="I49" s="27">
        <v>20</v>
      </c>
      <c r="J49" s="69">
        <f>J80+J94+J97+J99</f>
        <v>914500000</v>
      </c>
      <c r="K49" s="69">
        <f>K80+K94+K97+K99</f>
        <v>0</v>
      </c>
      <c r="L49" s="69">
        <f>L80+L94+L97+L99</f>
        <v>5185212</v>
      </c>
      <c r="M49" s="39">
        <f>M80+M94+M97+M99</f>
        <v>909314788</v>
      </c>
      <c r="N49" s="39">
        <f>N80+N94+N97+N99</f>
        <v>5185212</v>
      </c>
      <c r="O49" s="87">
        <f t="shared" si="8"/>
        <v>5.669996719518863E-3</v>
      </c>
      <c r="P49" s="69">
        <f>P80+P94+P97+P99</f>
        <v>0</v>
      </c>
      <c r="Q49" s="69">
        <f>Q80+Q94+Q97+Q99</f>
        <v>0</v>
      </c>
    </row>
    <row r="50" spans="1:17" s="19" customFormat="1" ht="16.5" x14ac:dyDescent="0.25">
      <c r="A50" s="24" t="s">
        <v>4</v>
      </c>
      <c r="B50" s="25" t="s">
        <v>55</v>
      </c>
      <c r="C50" s="25" t="s">
        <v>55</v>
      </c>
      <c r="D50" s="25"/>
      <c r="E50" s="25"/>
      <c r="F50" s="70"/>
      <c r="G50" s="26" t="s">
        <v>89</v>
      </c>
      <c r="H50" s="25" t="s">
        <v>9</v>
      </c>
      <c r="I50" s="27">
        <v>21</v>
      </c>
      <c r="J50" s="69">
        <f>J81</f>
        <v>670300000</v>
      </c>
      <c r="K50" s="69">
        <f>K81</f>
        <v>0</v>
      </c>
      <c r="L50" s="69">
        <f>L81</f>
        <v>98609117</v>
      </c>
      <c r="M50" s="39">
        <f>M81</f>
        <v>571690883</v>
      </c>
      <c r="N50" s="39">
        <f>N81</f>
        <v>98609117</v>
      </c>
      <c r="O50" s="87">
        <f t="shared" si="8"/>
        <v>0.14711191556019693</v>
      </c>
      <c r="P50" s="39">
        <f>P81</f>
        <v>98609117</v>
      </c>
      <c r="Q50" s="51">
        <f>Q81</f>
        <v>98583267</v>
      </c>
    </row>
    <row r="51" spans="1:17" s="19" customFormat="1" ht="16.5" x14ac:dyDescent="0.25">
      <c r="A51" s="38" t="s">
        <v>4</v>
      </c>
      <c r="B51" s="20" t="s">
        <v>55</v>
      </c>
      <c r="C51" s="20" t="s">
        <v>55</v>
      </c>
      <c r="D51" s="20" t="s">
        <v>39</v>
      </c>
      <c r="E51" s="20" t="s">
        <v>40</v>
      </c>
      <c r="F51" s="20" t="s">
        <v>47</v>
      </c>
      <c r="G51" s="37" t="s">
        <v>152</v>
      </c>
      <c r="H51" s="20" t="s">
        <v>6</v>
      </c>
      <c r="I51" s="21" t="s">
        <v>7</v>
      </c>
      <c r="J51" s="64">
        <v>1700000</v>
      </c>
      <c r="K51" s="44">
        <v>0</v>
      </c>
      <c r="L51" s="64">
        <v>350000</v>
      </c>
      <c r="M51" s="22">
        <f>+J51-L51-K51</f>
        <v>1350000</v>
      </c>
      <c r="N51" s="22">
        <v>350000</v>
      </c>
      <c r="O51" s="40">
        <f t="shared" si="8"/>
        <v>0.20588235294117646</v>
      </c>
      <c r="P51" s="22">
        <v>350000</v>
      </c>
      <c r="Q51" s="23">
        <v>200000</v>
      </c>
    </row>
    <row r="52" spans="1:17" s="19" customFormat="1" ht="32.25" customHeight="1" x14ac:dyDescent="0.25">
      <c r="A52" s="38" t="s">
        <v>4</v>
      </c>
      <c r="B52" s="20" t="s">
        <v>55</v>
      </c>
      <c r="C52" s="20" t="s">
        <v>55</v>
      </c>
      <c r="D52" s="20" t="s">
        <v>39</v>
      </c>
      <c r="E52" s="20" t="s">
        <v>40</v>
      </c>
      <c r="F52" s="20" t="s">
        <v>48</v>
      </c>
      <c r="G52" s="37" t="s">
        <v>193</v>
      </c>
      <c r="H52" s="20" t="s">
        <v>6</v>
      </c>
      <c r="I52" s="21" t="s">
        <v>7</v>
      </c>
      <c r="J52" s="89">
        <v>0</v>
      </c>
      <c r="K52" s="44">
        <v>0</v>
      </c>
      <c r="L52" s="64">
        <v>0</v>
      </c>
      <c r="M52" s="22">
        <f>+J52-L52-K52</f>
        <v>0</v>
      </c>
      <c r="N52" s="22">
        <v>0</v>
      </c>
      <c r="O52" s="40">
        <f t="shared" si="8"/>
        <v>0</v>
      </c>
      <c r="P52" s="22">
        <v>0</v>
      </c>
      <c r="Q52" s="23">
        <v>0</v>
      </c>
    </row>
    <row r="53" spans="1:17" s="19" customFormat="1" ht="22.5" customHeight="1" x14ac:dyDescent="0.25">
      <c r="A53" s="38" t="s">
        <v>4</v>
      </c>
      <c r="B53" s="20" t="s">
        <v>55</v>
      </c>
      <c r="C53" s="20" t="s">
        <v>55</v>
      </c>
      <c r="D53" s="20" t="s">
        <v>39</v>
      </c>
      <c r="E53" s="20" t="s">
        <v>42</v>
      </c>
      <c r="F53" s="20" t="s">
        <v>44</v>
      </c>
      <c r="G53" s="37" t="s">
        <v>153</v>
      </c>
      <c r="H53" s="20" t="s">
        <v>6</v>
      </c>
      <c r="I53" s="21" t="s">
        <v>7</v>
      </c>
      <c r="J53" s="64">
        <v>65378214</v>
      </c>
      <c r="K53" s="64">
        <v>0</v>
      </c>
      <c r="L53" s="64">
        <v>100000</v>
      </c>
      <c r="M53" s="22">
        <f t="shared" ref="M53:M98" si="9">+J53-L53-K53</f>
        <v>65278214</v>
      </c>
      <c r="N53" s="22">
        <v>100000</v>
      </c>
      <c r="O53" s="40">
        <f t="shared" si="8"/>
        <v>1.5295615141765727E-3</v>
      </c>
      <c r="P53" s="22">
        <v>100000</v>
      </c>
      <c r="Q53" s="23">
        <v>100000</v>
      </c>
    </row>
    <row r="54" spans="1:17" s="19" customFormat="1" ht="16.5" x14ac:dyDescent="0.25">
      <c r="A54" s="38" t="s">
        <v>4</v>
      </c>
      <c r="B54" s="20" t="s">
        <v>55</v>
      </c>
      <c r="C54" s="20" t="s">
        <v>55</v>
      </c>
      <c r="D54" s="20" t="s">
        <v>39</v>
      </c>
      <c r="E54" s="20" t="s">
        <v>42</v>
      </c>
      <c r="F54" s="20" t="s">
        <v>45</v>
      </c>
      <c r="G54" s="37" t="s">
        <v>154</v>
      </c>
      <c r="H54" s="20" t="s">
        <v>6</v>
      </c>
      <c r="I54" s="21" t="s">
        <v>7</v>
      </c>
      <c r="J54" s="64">
        <v>0</v>
      </c>
      <c r="K54" s="64">
        <v>0</v>
      </c>
      <c r="L54" s="64">
        <v>0</v>
      </c>
      <c r="M54" s="22">
        <f t="shared" si="9"/>
        <v>0</v>
      </c>
      <c r="N54" s="22">
        <v>0</v>
      </c>
      <c r="O54" s="40">
        <f t="shared" si="8"/>
        <v>0</v>
      </c>
      <c r="P54" s="22">
        <v>0</v>
      </c>
      <c r="Q54" s="23">
        <v>0</v>
      </c>
    </row>
    <row r="55" spans="1:17" s="19" customFormat="1" ht="16.5" x14ac:dyDescent="0.25">
      <c r="A55" s="38" t="s">
        <v>4</v>
      </c>
      <c r="B55" s="20" t="s">
        <v>55</v>
      </c>
      <c r="C55" s="20" t="s">
        <v>55</v>
      </c>
      <c r="D55" s="20" t="s">
        <v>39</v>
      </c>
      <c r="E55" s="20" t="s">
        <v>42</v>
      </c>
      <c r="F55" s="20" t="s">
        <v>49</v>
      </c>
      <c r="G55" s="37" t="s">
        <v>155</v>
      </c>
      <c r="H55" s="20" t="s">
        <v>6</v>
      </c>
      <c r="I55" s="21" t="s">
        <v>7</v>
      </c>
      <c r="J55" s="64">
        <v>3000000</v>
      </c>
      <c r="K55" s="22">
        <v>0</v>
      </c>
      <c r="L55" s="64">
        <v>0</v>
      </c>
      <c r="M55" s="22">
        <f t="shared" si="9"/>
        <v>3000000</v>
      </c>
      <c r="N55" s="22">
        <v>0</v>
      </c>
      <c r="O55" s="40">
        <f t="shared" si="8"/>
        <v>0</v>
      </c>
      <c r="P55" s="22">
        <v>0</v>
      </c>
      <c r="Q55" s="73">
        <v>0</v>
      </c>
    </row>
    <row r="56" spans="1:17" s="19" customFormat="1" ht="16.5" x14ac:dyDescent="0.25">
      <c r="A56" s="38" t="s">
        <v>4</v>
      </c>
      <c r="B56" s="20" t="s">
        <v>55</v>
      </c>
      <c r="C56" s="20" t="s">
        <v>55</v>
      </c>
      <c r="D56" s="20" t="s">
        <v>39</v>
      </c>
      <c r="E56" s="20" t="s">
        <v>42</v>
      </c>
      <c r="F56" s="20" t="s">
        <v>50</v>
      </c>
      <c r="G56" s="37" t="s">
        <v>156</v>
      </c>
      <c r="H56" s="20" t="s">
        <v>6</v>
      </c>
      <c r="I56" s="21" t="s">
        <v>7</v>
      </c>
      <c r="J56" s="64">
        <v>470041629</v>
      </c>
      <c r="K56" s="22">
        <v>0</v>
      </c>
      <c r="L56" s="64">
        <v>0</v>
      </c>
      <c r="M56" s="22">
        <f t="shared" si="9"/>
        <v>470041629</v>
      </c>
      <c r="N56" s="22">
        <v>0</v>
      </c>
      <c r="O56" s="40">
        <f t="shared" ref="O56:O98" si="10">IF(N56&gt;1,N56/(J56-K56),0)</f>
        <v>0</v>
      </c>
      <c r="P56" s="22">
        <v>0</v>
      </c>
      <c r="Q56" s="23">
        <v>0</v>
      </c>
    </row>
    <row r="57" spans="1:17" s="19" customFormat="1" ht="43.5" customHeight="1" x14ac:dyDescent="0.25">
      <c r="A57" s="38" t="s">
        <v>4</v>
      </c>
      <c r="B57" s="20" t="s">
        <v>55</v>
      </c>
      <c r="C57" s="20" t="s">
        <v>55</v>
      </c>
      <c r="D57" s="20" t="s">
        <v>39</v>
      </c>
      <c r="E57" s="20" t="s">
        <v>44</v>
      </c>
      <c r="F57" s="20" t="s">
        <v>40</v>
      </c>
      <c r="G57" s="37" t="s">
        <v>157</v>
      </c>
      <c r="H57" s="20" t="s">
        <v>6</v>
      </c>
      <c r="I57" s="21" t="s">
        <v>7</v>
      </c>
      <c r="J57" s="64">
        <v>15200000</v>
      </c>
      <c r="K57" s="22">
        <v>0</v>
      </c>
      <c r="L57" s="64">
        <v>840000</v>
      </c>
      <c r="M57" s="22">
        <f t="shared" si="9"/>
        <v>14360000</v>
      </c>
      <c r="N57" s="22">
        <v>840000</v>
      </c>
      <c r="O57" s="40">
        <f t="shared" si="10"/>
        <v>5.526315789473684E-2</v>
      </c>
      <c r="P57" s="22">
        <v>840000</v>
      </c>
      <c r="Q57" s="23">
        <v>540000</v>
      </c>
    </row>
    <row r="58" spans="1:17" s="19" customFormat="1" ht="23.25" customHeight="1" x14ac:dyDescent="0.25">
      <c r="A58" s="38" t="s">
        <v>4</v>
      </c>
      <c r="B58" s="20" t="s">
        <v>55</v>
      </c>
      <c r="C58" s="20" t="s">
        <v>55</v>
      </c>
      <c r="D58" s="20" t="s">
        <v>39</v>
      </c>
      <c r="E58" s="20" t="s">
        <v>44</v>
      </c>
      <c r="F58" s="20" t="s">
        <v>42</v>
      </c>
      <c r="G58" s="37" t="s">
        <v>158</v>
      </c>
      <c r="H58" s="20" t="s">
        <v>6</v>
      </c>
      <c r="I58" s="21">
        <v>10</v>
      </c>
      <c r="J58" s="64">
        <v>206138000</v>
      </c>
      <c r="K58" s="44">
        <v>0</v>
      </c>
      <c r="L58" s="64">
        <v>30515000</v>
      </c>
      <c r="M58" s="22">
        <f t="shared" si="9"/>
        <v>175623000</v>
      </c>
      <c r="N58" s="22">
        <v>515000</v>
      </c>
      <c r="O58" s="40">
        <f t="shared" si="10"/>
        <v>2.4983263638921499E-3</v>
      </c>
      <c r="P58" s="22">
        <v>515000</v>
      </c>
      <c r="Q58" s="23">
        <v>365000</v>
      </c>
    </row>
    <row r="59" spans="1:17" s="19" customFormat="1" ht="33" x14ac:dyDescent="0.25">
      <c r="A59" s="38" t="s">
        <v>4</v>
      </c>
      <c r="B59" s="20" t="s">
        <v>55</v>
      </c>
      <c r="C59" s="20" t="s">
        <v>55</v>
      </c>
      <c r="D59" s="20" t="s">
        <v>39</v>
      </c>
      <c r="E59" s="20" t="s">
        <v>44</v>
      </c>
      <c r="F59" s="20" t="s">
        <v>44</v>
      </c>
      <c r="G59" s="37" t="s">
        <v>159</v>
      </c>
      <c r="H59" s="20" t="s">
        <v>6</v>
      </c>
      <c r="I59" s="21" t="s">
        <v>7</v>
      </c>
      <c r="J59" s="64">
        <v>297867973</v>
      </c>
      <c r="K59" s="44">
        <v>0</v>
      </c>
      <c r="L59" s="64">
        <v>250218990</v>
      </c>
      <c r="M59" s="22">
        <f t="shared" si="9"/>
        <v>47648983</v>
      </c>
      <c r="N59" s="22">
        <v>250218990</v>
      </c>
      <c r="O59" s="40">
        <f t="shared" si="10"/>
        <v>0.84003321162695122</v>
      </c>
      <c r="P59" s="22">
        <v>5617864</v>
      </c>
      <c r="Q59" s="23">
        <v>5286156</v>
      </c>
    </row>
    <row r="60" spans="1:17" s="19" customFormat="1" ht="29.25" customHeight="1" x14ac:dyDescent="0.25">
      <c r="A60" s="38" t="s">
        <v>4</v>
      </c>
      <c r="B60" s="20" t="s">
        <v>55</v>
      </c>
      <c r="C60" s="20" t="s">
        <v>55</v>
      </c>
      <c r="D60" s="20" t="s">
        <v>39</v>
      </c>
      <c r="E60" s="20" t="s">
        <v>44</v>
      </c>
      <c r="F60" s="20" t="s">
        <v>45</v>
      </c>
      <c r="G60" s="37" t="s">
        <v>160</v>
      </c>
      <c r="H60" s="20" t="s">
        <v>6</v>
      </c>
      <c r="I60" s="21" t="s">
        <v>7</v>
      </c>
      <c r="J60" s="64">
        <v>9075000</v>
      </c>
      <c r="K60" s="44">
        <v>0</v>
      </c>
      <c r="L60" s="64">
        <v>1910080</v>
      </c>
      <c r="M60" s="22">
        <f t="shared" si="9"/>
        <v>7164920</v>
      </c>
      <c r="N60" s="22">
        <v>1410080</v>
      </c>
      <c r="O60" s="40">
        <f t="shared" si="10"/>
        <v>0.15538071625344352</v>
      </c>
      <c r="P60" s="22">
        <v>1312500</v>
      </c>
      <c r="Q60" s="23">
        <v>1162500</v>
      </c>
    </row>
    <row r="61" spans="1:17" s="19" customFormat="1" ht="33" x14ac:dyDescent="0.25">
      <c r="A61" s="38" t="s">
        <v>4</v>
      </c>
      <c r="B61" s="20" t="s">
        <v>55</v>
      </c>
      <c r="C61" s="20" t="s">
        <v>55</v>
      </c>
      <c r="D61" s="20" t="s">
        <v>39</v>
      </c>
      <c r="E61" s="20" t="s">
        <v>44</v>
      </c>
      <c r="F61" s="20" t="s">
        <v>47</v>
      </c>
      <c r="G61" s="37" t="s">
        <v>161</v>
      </c>
      <c r="H61" s="20" t="s">
        <v>6</v>
      </c>
      <c r="I61" s="21" t="s">
        <v>7</v>
      </c>
      <c r="J61" s="64">
        <v>44989484</v>
      </c>
      <c r="K61" s="44">
        <v>0</v>
      </c>
      <c r="L61" s="64">
        <v>7941209</v>
      </c>
      <c r="M61" s="22">
        <f t="shared" si="9"/>
        <v>37048275</v>
      </c>
      <c r="N61" s="22">
        <v>2139509</v>
      </c>
      <c r="O61" s="40">
        <f t="shared" si="10"/>
        <v>4.7555757696620835E-2</v>
      </c>
      <c r="P61" s="22">
        <v>2083000</v>
      </c>
      <c r="Q61" s="23">
        <v>1683000</v>
      </c>
    </row>
    <row r="62" spans="1:17" s="19" customFormat="1" ht="16.5" x14ac:dyDescent="0.25">
      <c r="A62" s="38" t="s">
        <v>4</v>
      </c>
      <c r="B62" s="20" t="s">
        <v>55</v>
      </c>
      <c r="C62" s="20" t="s">
        <v>55</v>
      </c>
      <c r="D62" s="20" t="s">
        <v>39</v>
      </c>
      <c r="E62" s="20" t="s">
        <v>44</v>
      </c>
      <c r="F62" s="20" t="s">
        <v>48</v>
      </c>
      <c r="G62" s="37" t="s">
        <v>162</v>
      </c>
      <c r="H62" s="20" t="s">
        <v>6</v>
      </c>
      <c r="I62" s="21" t="s">
        <v>7</v>
      </c>
      <c r="J62" s="64">
        <v>264721831</v>
      </c>
      <c r="K62" s="22">
        <v>0</v>
      </c>
      <c r="L62" s="64">
        <v>9616149.5999999996</v>
      </c>
      <c r="M62" s="22">
        <f t="shared" si="9"/>
        <v>255105681.40000001</v>
      </c>
      <c r="N62" s="22">
        <v>6616149.5999999996</v>
      </c>
      <c r="O62" s="40">
        <f t="shared" si="10"/>
        <v>2.4992837103789901E-2</v>
      </c>
      <c r="P62" s="22">
        <v>6245000</v>
      </c>
      <c r="Q62" s="23">
        <v>6045000</v>
      </c>
    </row>
    <row r="63" spans="1:17" s="19" customFormat="1" ht="24.75" x14ac:dyDescent="0.25">
      <c r="A63" s="38" t="s">
        <v>4</v>
      </c>
      <c r="B63" s="20" t="s">
        <v>55</v>
      </c>
      <c r="C63" s="20" t="s">
        <v>55</v>
      </c>
      <c r="D63" s="20" t="s">
        <v>39</v>
      </c>
      <c r="E63" s="20" t="s">
        <v>44</v>
      </c>
      <c r="F63" s="20" t="s">
        <v>49</v>
      </c>
      <c r="G63" s="37" t="s">
        <v>163</v>
      </c>
      <c r="H63" s="20" t="s">
        <v>6</v>
      </c>
      <c r="I63" s="90" t="s">
        <v>7</v>
      </c>
      <c r="J63" s="64">
        <v>13984450</v>
      </c>
      <c r="K63" s="22">
        <v>0</v>
      </c>
      <c r="L63" s="64">
        <v>3483500</v>
      </c>
      <c r="M63" s="22">
        <f t="shared" si="9"/>
        <v>10500950</v>
      </c>
      <c r="N63" s="22">
        <v>3483500</v>
      </c>
      <c r="O63" s="40">
        <f t="shared" si="10"/>
        <v>0.24909810539563587</v>
      </c>
      <c r="P63" s="22">
        <v>3437500</v>
      </c>
      <c r="Q63" s="23">
        <v>3437500</v>
      </c>
    </row>
    <row r="64" spans="1:17" s="19" customFormat="1" ht="16.5" x14ac:dyDescent="0.25">
      <c r="A64" s="38" t="s">
        <v>4</v>
      </c>
      <c r="B64" s="20" t="s">
        <v>55</v>
      </c>
      <c r="C64" s="20" t="s">
        <v>55</v>
      </c>
      <c r="D64" s="20" t="s">
        <v>39</v>
      </c>
      <c r="E64" s="20" t="s">
        <v>44</v>
      </c>
      <c r="F64" s="20" t="s">
        <v>50</v>
      </c>
      <c r="G64" s="37" t="s">
        <v>164</v>
      </c>
      <c r="H64" s="20" t="s">
        <v>6</v>
      </c>
      <c r="I64" s="21" t="s">
        <v>7</v>
      </c>
      <c r="J64" s="64">
        <v>124814764</v>
      </c>
      <c r="K64" s="22">
        <v>0</v>
      </c>
      <c r="L64" s="64">
        <v>2842500</v>
      </c>
      <c r="M64" s="22">
        <f t="shared" si="9"/>
        <v>121972264</v>
      </c>
      <c r="N64" s="22">
        <v>842500</v>
      </c>
      <c r="O64" s="40">
        <f t="shared" si="10"/>
        <v>6.7500027480723356E-3</v>
      </c>
      <c r="P64" s="22">
        <v>842500</v>
      </c>
      <c r="Q64" s="23">
        <v>642500</v>
      </c>
    </row>
    <row r="65" spans="1:17" s="19" customFormat="1" ht="16.5" x14ac:dyDescent="0.25">
      <c r="A65" s="38" t="s">
        <v>4</v>
      </c>
      <c r="B65" s="20" t="s">
        <v>55</v>
      </c>
      <c r="C65" s="20" t="s">
        <v>55</v>
      </c>
      <c r="D65" s="20" t="s">
        <v>39</v>
      </c>
      <c r="E65" s="20" t="s">
        <v>45</v>
      </c>
      <c r="F65" s="20" t="s">
        <v>40</v>
      </c>
      <c r="G65" s="37" t="s">
        <v>165</v>
      </c>
      <c r="H65" s="20" t="s">
        <v>6</v>
      </c>
      <c r="I65" s="21" t="s">
        <v>7</v>
      </c>
      <c r="J65" s="64">
        <v>52323000</v>
      </c>
      <c r="K65" s="22">
        <v>0</v>
      </c>
      <c r="L65" s="64">
        <v>2353300</v>
      </c>
      <c r="M65" s="22">
        <f t="shared" si="9"/>
        <v>49969700</v>
      </c>
      <c r="N65" s="22">
        <v>2353300</v>
      </c>
      <c r="O65" s="40">
        <f t="shared" si="10"/>
        <v>4.4976396613344037E-2</v>
      </c>
      <c r="P65" s="22">
        <v>2317000</v>
      </c>
      <c r="Q65" s="23">
        <v>2117000</v>
      </c>
    </row>
    <row r="66" spans="1:17" s="19" customFormat="1" ht="24.75" x14ac:dyDescent="0.25">
      <c r="A66" s="38" t="s">
        <v>4</v>
      </c>
      <c r="B66" s="20" t="s">
        <v>55</v>
      </c>
      <c r="C66" s="20" t="s">
        <v>55</v>
      </c>
      <c r="D66" s="20" t="s">
        <v>39</v>
      </c>
      <c r="E66" s="20" t="s">
        <v>45</v>
      </c>
      <c r="F66" s="20" t="s">
        <v>42</v>
      </c>
      <c r="G66" s="37" t="s">
        <v>166</v>
      </c>
      <c r="H66" s="20" t="s">
        <v>6</v>
      </c>
      <c r="I66" s="21" t="s">
        <v>7</v>
      </c>
      <c r="J66" s="64">
        <v>74361946</v>
      </c>
      <c r="K66" s="22">
        <v>0</v>
      </c>
      <c r="L66" s="64">
        <v>14041127</v>
      </c>
      <c r="M66" s="22">
        <f t="shared" si="9"/>
        <v>60320819</v>
      </c>
      <c r="N66" s="22">
        <v>10011192</v>
      </c>
      <c r="O66" s="40">
        <f t="shared" si="10"/>
        <v>0.13462789152935831</v>
      </c>
      <c r="P66" s="22">
        <v>3892000</v>
      </c>
      <c r="Q66" s="23">
        <v>3642000</v>
      </c>
    </row>
    <row r="67" spans="1:17" s="19" customFormat="1" ht="16.5" x14ac:dyDescent="0.25">
      <c r="A67" s="38" t="s">
        <v>4</v>
      </c>
      <c r="B67" s="20" t="s">
        <v>55</v>
      </c>
      <c r="C67" s="20" t="s">
        <v>55</v>
      </c>
      <c r="D67" s="20" t="s">
        <v>39</v>
      </c>
      <c r="E67" s="20" t="s">
        <v>45</v>
      </c>
      <c r="F67" s="20" t="s">
        <v>44</v>
      </c>
      <c r="G67" s="37" t="s">
        <v>148</v>
      </c>
      <c r="H67" s="20" t="s">
        <v>6</v>
      </c>
      <c r="I67" s="21" t="s">
        <v>7</v>
      </c>
      <c r="J67" s="64">
        <v>18435518</v>
      </c>
      <c r="K67" s="22">
        <v>0</v>
      </c>
      <c r="L67" s="64">
        <v>4932328</v>
      </c>
      <c r="M67" s="22">
        <f t="shared" si="9"/>
        <v>13503190</v>
      </c>
      <c r="N67" s="22">
        <v>4293810</v>
      </c>
      <c r="O67" s="40">
        <f t="shared" si="10"/>
        <v>0.23290964756184232</v>
      </c>
      <c r="P67" s="22">
        <v>488000</v>
      </c>
      <c r="Q67" s="23">
        <v>488000</v>
      </c>
    </row>
    <row r="68" spans="1:17" s="19" customFormat="1" ht="16.5" x14ac:dyDescent="0.25">
      <c r="A68" s="38" t="s">
        <v>4</v>
      </c>
      <c r="B68" s="20" t="s">
        <v>55</v>
      </c>
      <c r="C68" s="20" t="s">
        <v>55</v>
      </c>
      <c r="D68" s="20" t="s">
        <v>39</v>
      </c>
      <c r="E68" s="20" t="s">
        <v>45</v>
      </c>
      <c r="F68" s="20" t="s">
        <v>45</v>
      </c>
      <c r="G68" s="37" t="s">
        <v>149</v>
      </c>
      <c r="H68" s="20" t="s">
        <v>6</v>
      </c>
      <c r="I68" s="21" t="s">
        <v>7</v>
      </c>
      <c r="J68" s="64">
        <v>450000</v>
      </c>
      <c r="K68" s="22">
        <v>0</v>
      </c>
      <c r="L68" s="64">
        <v>115000</v>
      </c>
      <c r="M68" s="22">
        <f t="shared" si="9"/>
        <v>335000</v>
      </c>
      <c r="N68" s="22">
        <v>115000</v>
      </c>
      <c r="O68" s="40">
        <f t="shared" si="10"/>
        <v>0.25555555555555554</v>
      </c>
      <c r="P68" s="22">
        <v>115000</v>
      </c>
      <c r="Q68" s="23">
        <v>115000</v>
      </c>
    </row>
    <row r="69" spans="1:17" s="19" customFormat="1" ht="16.5" x14ac:dyDescent="0.25">
      <c r="A69" s="38" t="s">
        <v>4</v>
      </c>
      <c r="B69" s="20" t="s">
        <v>55</v>
      </c>
      <c r="C69" s="20" t="s">
        <v>55</v>
      </c>
      <c r="D69" s="20" t="s">
        <v>39</v>
      </c>
      <c r="E69" s="20" t="s">
        <v>45</v>
      </c>
      <c r="F69" s="20" t="s">
        <v>47</v>
      </c>
      <c r="G69" s="37" t="s">
        <v>167</v>
      </c>
      <c r="H69" s="20" t="s">
        <v>6</v>
      </c>
      <c r="I69" s="21" t="s">
        <v>7</v>
      </c>
      <c r="J69" s="64">
        <v>5205830</v>
      </c>
      <c r="K69" s="22">
        <v>0</v>
      </c>
      <c r="L69" s="64">
        <v>4500000</v>
      </c>
      <c r="M69" s="22">
        <f t="shared" si="9"/>
        <v>705830</v>
      </c>
      <c r="N69" s="22">
        <v>4000000</v>
      </c>
      <c r="O69" s="40">
        <f t="shared" si="10"/>
        <v>0.76836930902468958</v>
      </c>
      <c r="P69" s="22">
        <v>4000000</v>
      </c>
      <c r="Q69" s="23">
        <v>4000000</v>
      </c>
    </row>
    <row r="70" spans="1:17" s="19" customFormat="1" ht="16.5" x14ac:dyDescent="0.25">
      <c r="A70" s="38" t="s">
        <v>4</v>
      </c>
      <c r="B70" s="20" t="s">
        <v>55</v>
      </c>
      <c r="C70" s="20" t="s">
        <v>55</v>
      </c>
      <c r="D70" s="20" t="s">
        <v>39</v>
      </c>
      <c r="E70" s="20" t="s">
        <v>45</v>
      </c>
      <c r="F70" s="20" t="s">
        <v>48</v>
      </c>
      <c r="G70" s="37" t="s">
        <v>168</v>
      </c>
      <c r="H70" s="20" t="s">
        <v>6</v>
      </c>
      <c r="I70" s="21" t="s">
        <v>7</v>
      </c>
      <c r="J70" s="64">
        <v>10700000</v>
      </c>
      <c r="K70" s="22">
        <v>0</v>
      </c>
      <c r="L70" s="64">
        <v>3370540</v>
      </c>
      <c r="M70" s="22">
        <f t="shared" si="9"/>
        <v>7329460</v>
      </c>
      <c r="N70" s="22">
        <v>3370540</v>
      </c>
      <c r="O70" s="40">
        <f t="shared" si="10"/>
        <v>0.31500373831775702</v>
      </c>
      <c r="P70" s="22">
        <v>2952000</v>
      </c>
      <c r="Q70" s="23">
        <v>2952000</v>
      </c>
    </row>
    <row r="71" spans="1:17" s="19" customFormat="1" ht="16.5" x14ac:dyDescent="0.25">
      <c r="A71" s="38" t="s">
        <v>4</v>
      </c>
      <c r="B71" s="20" t="s">
        <v>55</v>
      </c>
      <c r="C71" s="20" t="s">
        <v>55</v>
      </c>
      <c r="D71" s="20" t="s">
        <v>39</v>
      </c>
      <c r="E71" s="20" t="s">
        <v>45</v>
      </c>
      <c r="F71" s="20" t="s">
        <v>49</v>
      </c>
      <c r="G71" s="37" t="s">
        <v>169</v>
      </c>
      <c r="H71" s="20" t="s">
        <v>6</v>
      </c>
      <c r="I71" s="21" t="s">
        <v>7</v>
      </c>
      <c r="J71" s="64">
        <v>7312800</v>
      </c>
      <c r="K71" s="22">
        <v>0</v>
      </c>
      <c r="L71" s="64">
        <v>1200000</v>
      </c>
      <c r="M71" s="22">
        <f t="shared" si="9"/>
        <v>6112800</v>
      </c>
      <c r="N71" s="22">
        <v>1200000</v>
      </c>
      <c r="O71" s="40">
        <f t="shared" si="10"/>
        <v>0.16409583196586808</v>
      </c>
      <c r="P71" s="22">
        <v>1200000</v>
      </c>
      <c r="Q71" s="23">
        <v>1200000</v>
      </c>
    </row>
    <row r="72" spans="1:17" s="19" customFormat="1" ht="24.75" x14ac:dyDescent="0.25">
      <c r="A72" s="38" t="s">
        <v>4</v>
      </c>
      <c r="B72" s="20" t="s">
        <v>55</v>
      </c>
      <c r="C72" s="93" t="s">
        <v>55</v>
      </c>
      <c r="D72" s="20" t="s">
        <v>39</v>
      </c>
      <c r="E72" s="20" t="s">
        <v>45</v>
      </c>
      <c r="F72" s="93" t="s">
        <v>50</v>
      </c>
      <c r="G72" s="37" t="s">
        <v>170</v>
      </c>
      <c r="H72" s="20" t="s">
        <v>6</v>
      </c>
      <c r="I72" s="21" t="s">
        <v>7</v>
      </c>
      <c r="J72" s="64">
        <v>828700</v>
      </c>
      <c r="K72" s="22">
        <v>0</v>
      </c>
      <c r="L72" s="64">
        <v>168370</v>
      </c>
      <c r="M72" s="22">
        <f t="shared" si="9"/>
        <v>660330</v>
      </c>
      <c r="N72" s="22">
        <v>168370</v>
      </c>
      <c r="O72" s="40">
        <f t="shared" si="10"/>
        <v>0.20317364546880656</v>
      </c>
      <c r="P72" s="22">
        <v>141000</v>
      </c>
      <c r="Q72" s="23">
        <v>141000</v>
      </c>
    </row>
    <row r="73" spans="1:17" s="19" customFormat="1" ht="16.5" x14ac:dyDescent="0.25">
      <c r="A73" s="38" t="s">
        <v>4</v>
      </c>
      <c r="B73" s="20" t="s">
        <v>55</v>
      </c>
      <c r="C73" s="93" t="s">
        <v>55</v>
      </c>
      <c r="D73" s="20" t="s">
        <v>39</v>
      </c>
      <c r="E73" s="20" t="s">
        <v>45</v>
      </c>
      <c r="F73" s="93" t="s">
        <v>51</v>
      </c>
      <c r="G73" s="37" t="s">
        <v>196</v>
      </c>
      <c r="H73" s="20" t="s">
        <v>6</v>
      </c>
      <c r="I73" s="21" t="s">
        <v>7</v>
      </c>
      <c r="J73" s="64">
        <v>2000000</v>
      </c>
      <c r="K73" s="22">
        <v>0</v>
      </c>
      <c r="L73" s="64">
        <v>0</v>
      </c>
      <c r="M73" s="22">
        <f t="shared" ref="M73" si="11">+J73-L73-K73</f>
        <v>2000000</v>
      </c>
      <c r="N73" s="22">
        <v>0</v>
      </c>
      <c r="O73" s="40">
        <f t="shared" ref="O73" si="12">IF(N73&gt;1,N73/(J73-K73),0)</f>
        <v>0</v>
      </c>
      <c r="P73" s="22">
        <v>0</v>
      </c>
      <c r="Q73" s="23"/>
    </row>
    <row r="74" spans="1:17" s="19" customFormat="1" ht="16.5" x14ac:dyDescent="0.25">
      <c r="A74" s="38" t="s">
        <v>4</v>
      </c>
      <c r="B74" s="20" t="s">
        <v>55</v>
      </c>
      <c r="C74" s="20" t="s">
        <v>55</v>
      </c>
      <c r="D74" s="20" t="s">
        <v>55</v>
      </c>
      <c r="E74" s="20" t="s">
        <v>47</v>
      </c>
      <c r="F74" s="20" t="s">
        <v>45</v>
      </c>
      <c r="G74" s="37" t="s">
        <v>171</v>
      </c>
      <c r="H74" s="20" t="s">
        <v>6</v>
      </c>
      <c r="I74" s="21" t="s">
        <v>7</v>
      </c>
      <c r="J74" s="64">
        <v>39200000</v>
      </c>
      <c r="K74" s="22">
        <v>0</v>
      </c>
      <c r="L74" s="64">
        <v>9595100</v>
      </c>
      <c r="M74" s="22">
        <f t="shared" si="9"/>
        <v>29604900</v>
      </c>
      <c r="N74" s="22">
        <v>9595100</v>
      </c>
      <c r="O74" s="40">
        <f t="shared" si="10"/>
        <v>0.24477295918367348</v>
      </c>
      <c r="P74" s="22">
        <v>9000000</v>
      </c>
      <c r="Q74" s="23">
        <v>9000000</v>
      </c>
    </row>
    <row r="75" spans="1:17" s="19" customFormat="1" ht="24.75" x14ac:dyDescent="0.25">
      <c r="A75" s="38" t="s">
        <v>4</v>
      </c>
      <c r="B75" s="20" t="s">
        <v>55</v>
      </c>
      <c r="C75" s="20" t="s">
        <v>55</v>
      </c>
      <c r="D75" s="20" t="s">
        <v>55</v>
      </c>
      <c r="E75" s="20" t="s">
        <v>48</v>
      </c>
      <c r="F75" s="20" t="s">
        <v>44</v>
      </c>
      <c r="G75" s="37" t="s">
        <v>172</v>
      </c>
      <c r="H75" s="20" t="s">
        <v>6</v>
      </c>
      <c r="I75" s="21" t="s">
        <v>7</v>
      </c>
      <c r="J75" s="64">
        <v>10800000</v>
      </c>
      <c r="K75" s="22">
        <v>0</v>
      </c>
      <c r="L75" s="64">
        <v>3400000</v>
      </c>
      <c r="M75" s="22">
        <f t="shared" si="9"/>
        <v>7400000</v>
      </c>
      <c r="N75" s="22">
        <v>3400000</v>
      </c>
      <c r="O75" s="40">
        <f t="shared" si="10"/>
        <v>0.31481481481481483</v>
      </c>
      <c r="P75" s="22">
        <v>3400000</v>
      </c>
      <c r="Q75" s="23">
        <v>600000</v>
      </c>
    </row>
    <row r="76" spans="1:17" s="19" customFormat="1" ht="16.5" x14ac:dyDescent="0.25">
      <c r="A76" s="38" t="s">
        <v>4</v>
      </c>
      <c r="B76" s="20" t="s">
        <v>55</v>
      </c>
      <c r="C76" s="20" t="s">
        <v>55</v>
      </c>
      <c r="D76" s="20" t="s">
        <v>55</v>
      </c>
      <c r="E76" s="20" t="s">
        <v>48</v>
      </c>
      <c r="F76" s="20" t="s">
        <v>45</v>
      </c>
      <c r="G76" s="37" t="s">
        <v>173</v>
      </c>
      <c r="H76" s="20" t="s">
        <v>6</v>
      </c>
      <c r="I76" s="21" t="s">
        <v>7</v>
      </c>
      <c r="J76" s="64">
        <v>475800000</v>
      </c>
      <c r="K76" s="22">
        <v>0</v>
      </c>
      <c r="L76" s="64">
        <v>22741130</v>
      </c>
      <c r="M76" s="22">
        <f t="shared" si="9"/>
        <v>453058870</v>
      </c>
      <c r="N76" s="22">
        <v>22741130</v>
      </c>
      <c r="O76" s="40">
        <f t="shared" si="10"/>
        <v>4.779556536359815E-2</v>
      </c>
      <c r="P76" s="22">
        <v>18991929</v>
      </c>
      <c r="Q76" s="23">
        <v>15549100</v>
      </c>
    </row>
    <row r="77" spans="1:17" s="19" customFormat="1" ht="16.5" x14ac:dyDescent="0.25">
      <c r="A77" s="38" t="s">
        <v>4</v>
      </c>
      <c r="B77" s="20" t="s">
        <v>55</v>
      </c>
      <c r="C77" s="20" t="s">
        <v>55</v>
      </c>
      <c r="D77" s="20" t="s">
        <v>55</v>
      </c>
      <c r="E77" s="20" t="s">
        <v>48</v>
      </c>
      <c r="F77" s="20" t="s">
        <v>47</v>
      </c>
      <c r="G77" s="37" t="s">
        <v>174</v>
      </c>
      <c r="H77" s="20" t="s">
        <v>6</v>
      </c>
      <c r="I77" s="21" t="s">
        <v>7</v>
      </c>
      <c r="J77" s="64">
        <v>100032850</v>
      </c>
      <c r="K77" s="22">
        <v>0</v>
      </c>
      <c r="L77" s="64">
        <v>50400000</v>
      </c>
      <c r="M77" s="22">
        <f t="shared" si="9"/>
        <v>49632850</v>
      </c>
      <c r="N77" s="22">
        <v>50200000</v>
      </c>
      <c r="O77" s="40">
        <f t="shared" si="10"/>
        <v>0.50183514715415989</v>
      </c>
      <c r="P77" s="22">
        <v>200000</v>
      </c>
      <c r="Q77" s="23">
        <v>200000</v>
      </c>
    </row>
    <row r="78" spans="1:17" s="19" customFormat="1" ht="16.5" x14ac:dyDescent="0.25">
      <c r="A78" s="38" t="s">
        <v>4</v>
      </c>
      <c r="B78" s="20" t="s">
        <v>55</v>
      </c>
      <c r="C78" s="20" t="s">
        <v>55</v>
      </c>
      <c r="D78" s="20" t="s">
        <v>55</v>
      </c>
      <c r="E78" s="20" t="s">
        <v>48</v>
      </c>
      <c r="F78" s="20" t="s">
        <v>50</v>
      </c>
      <c r="G78" s="37" t="s">
        <v>175</v>
      </c>
      <c r="H78" s="20" t="s">
        <v>6</v>
      </c>
      <c r="I78" s="21" t="s">
        <v>7</v>
      </c>
      <c r="J78" s="64">
        <v>181040000</v>
      </c>
      <c r="K78" s="22">
        <v>0</v>
      </c>
      <c r="L78" s="64">
        <v>154455000</v>
      </c>
      <c r="M78" s="22">
        <f t="shared" si="9"/>
        <v>26585000</v>
      </c>
      <c r="N78" s="22">
        <v>154455000</v>
      </c>
      <c r="O78" s="40">
        <f t="shared" si="10"/>
        <v>0.85315399911621737</v>
      </c>
      <c r="P78" s="22">
        <v>455000</v>
      </c>
      <c r="Q78" s="23">
        <v>205000</v>
      </c>
    </row>
    <row r="79" spans="1:17" s="19" customFormat="1" ht="24.75" x14ac:dyDescent="0.25">
      <c r="A79" s="38" t="s">
        <v>4</v>
      </c>
      <c r="B79" s="20" t="s">
        <v>55</v>
      </c>
      <c r="C79" s="20" t="s">
        <v>55</v>
      </c>
      <c r="D79" s="20" t="s">
        <v>55</v>
      </c>
      <c r="E79" s="20" t="s">
        <v>48</v>
      </c>
      <c r="F79" s="20" t="s">
        <v>51</v>
      </c>
      <c r="G79" s="37" t="s">
        <v>176</v>
      </c>
      <c r="H79" s="20" t="s">
        <v>6</v>
      </c>
      <c r="I79" s="21" t="s">
        <v>7</v>
      </c>
      <c r="J79" s="64">
        <v>2115230786</v>
      </c>
      <c r="K79" s="22">
        <v>0</v>
      </c>
      <c r="L79" s="64">
        <v>409933375</v>
      </c>
      <c r="M79" s="22">
        <f t="shared" si="9"/>
        <v>1705297411</v>
      </c>
      <c r="N79" s="22">
        <v>409933375</v>
      </c>
      <c r="O79" s="40">
        <f t="shared" si="10"/>
        <v>0.19380077942946505</v>
      </c>
      <c r="P79" s="22">
        <v>387388638</v>
      </c>
      <c r="Q79" s="23">
        <v>387388638</v>
      </c>
    </row>
    <row r="80" spans="1:17" s="19" customFormat="1" ht="24.75" x14ac:dyDescent="0.25">
      <c r="A80" s="38" t="s">
        <v>4</v>
      </c>
      <c r="B80" s="20" t="s">
        <v>55</v>
      </c>
      <c r="C80" s="20" t="s">
        <v>55</v>
      </c>
      <c r="D80" s="20" t="s">
        <v>55</v>
      </c>
      <c r="E80" s="20" t="s">
        <v>48</v>
      </c>
      <c r="F80" s="20" t="s">
        <v>51</v>
      </c>
      <c r="G80" s="37" t="s">
        <v>176</v>
      </c>
      <c r="H80" s="20" t="s">
        <v>9</v>
      </c>
      <c r="I80" s="21" t="s">
        <v>10</v>
      </c>
      <c r="J80" s="64">
        <v>342085060</v>
      </c>
      <c r="K80" s="22">
        <v>0</v>
      </c>
      <c r="L80" s="64">
        <v>0</v>
      </c>
      <c r="M80" s="22">
        <f t="shared" si="9"/>
        <v>342085060</v>
      </c>
      <c r="N80" s="22">
        <v>0</v>
      </c>
      <c r="O80" s="40">
        <f t="shared" si="10"/>
        <v>0</v>
      </c>
      <c r="P80" s="22">
        <v>0</v>
      </c>
      <c r="Q80" s="23">
        <v>0</v>
      </c>
    </row>
    <row r="81" spans="1:17" s="19" customFormat="1" ht="24.75" x14ac:dyDescent="0.25">
      <c r="A81" s="38" t="s">
        <v>4</v>
      </c>
      <c r="B81" s="20" t="s">
        <v>55</v>
      </c>
      <c r="C81" s="20" t="s">
        <v>55</v>
      </c>
      <c r="D81" s="20" t="s">
        <v>55</v>
      </c>
      <c r="E81" s="20" t="s">
        <v>48</v>
      </c>
      <c r="F81" s="20" t="s">
        <v>51</v>
      </c>
      <c r="G81" s="37" t="s">
        <v>176</v>
      </c>
      <c r="H81" s="20" t="s">
        <v>9</v>
      </c>
      <c r="I81" s="21" t="s">
        <v>114</v>
      </c>
      <c r="J81" s="64">
        <v>670300000</v>
      </c>
      <c r="K81" s="22">
        <v>0</v>
      </c>
      <c r="L81" s="64">
        <v>98609117</v>
      </c>
      <c r="M81" s="22">
        <f t="shared" si="9"/>
        <v>571690883</v>
      </c>
      <c r="N81" s="22">
        <v>98609117</v>
      </c>
      <c r="O81" s="40">
        <f t="shared" si="10"/>
        <v>0.14711191556019693</v>
      </c>
      <c r="P81" s="22">
        <v>98609117</v>
      </c>
      <c r="Q81" s="23">
        <v>98583267</v>
      </c>
    </row>
    <row r="82" spans="1:17" s="19" customFormat="1" ht="16.5" x14ac:dyDescent="0.25">
      <c r="A82" s="38" t="s">
        <v>4</v>
      </c>
      <c r="B82" s="20" t="s">
        <v>55</v>
      </c>
      <c r="C82" s="20" t="s">
        <v>55</v>
      </c>
      <c r="D82" s="20" t="s">
        <v>55</v>
      </c>
      <c r="E82" s="20" t="s">
        <v>49</v>
      </c>
      <c r="F82" s="20" t="s">
        <v>40</v>
      </c>
      <c r="G82" s="37" t="s">
        <v>177</v>
      </c>
      <c r="H82" s="20" t="s">
        <v>6</v>
      </c>
      <c r="I82" s="21" t="s">
        <v>7</v>
      </c>
      <c r="J82" s="64">
        <v>1576328688</v>
      </c>
      <c r="K82" s="22">
        <v>0</v>
      </c>
      <c r="L82" s="64">
        <v>1268775173</v>
      </c>
      <c r="M82" s="22">
        <f t="shared" si="9"/>
        <v>307553515</v>
      </c>
      <c r="N82" s="22">
        <v>1268775173</v>
      </c>
      <c r="O82" s="40">
        <f t="shared" si="10"/>
        <v>0.80489252188246674</v>
      </c>
      <c r="P82" s="22">
        <v>1268775173</v>
      </c>
      <c r="Q82" s="23">
        <v>1239499723</v>
      </c>
    </row>
    <row r="83" spans="1:17" s="19" customFormat="1" ht="16.5" x14ac:dyDescent="0.25">
      <c r="A83" s="38" t="s">
        <v>4</v>
      </c>
      <c r="B83" s="20" t="s">
        <v>55</v>
      </c>
      <c r="C83" s="20" t="s">
        <v>55</v>
      </c>
      <c r="D83" s="20" t="s">
        <v>55</v>
      </c>
      <c r="E83" s="20" t="s">
        <v>49</v>
      </c>
      <c r="F83" s="20" t="s">
        <v>42</v>
      </c>
      <c r="G83" s="37" t="s">
        <v>178</v>
      </c>
      <c r="H83" s="20" t="s">
        <v>6</v>
      </c>
      <c r="I83" s="21" t="s">
        <v>7</v>
      </c>
      <c r="J83" s="64">
        <v>968201652</v>
      </c>
      <c r="K83" s="22">
        <v>0</v>
      </c>
      <c r="L83" s="64">
        <v>840608999</v>
      </c>
      <c r="M83" s="22">
        <f t="shared" si="9"/>
        <v>127592653</v>
      </c>
      <c r="N83" s="22">
        <v>834137003</v>
      </c>
      <c r="O83" s="40">
        <f t="shared" si="10"/>
        <v>0.86153230711488193</v>
      </c>
      <c r="P83" s="22">
        <v>84635790</v>
      </c>
      <c r="Q83" s="23">
        <v>84635790</v>
      </c>
    </row>
    <row r="84" spans="1:17" s="19" customFormat="1" ht="16.5" x14ac:dyDescent="0.25">
      <c r="A84" s="38" t="s">
        <v>4</v>
      </c>
      <c r="B84" s="20" t="s">
        <v>55</v>
      </c>
      <c r="C84" s="20" t="s">
        <v>55</v>
      </c>
      <c r="D84" s="20" t="s">
        <v>55</v>
      </c>
      <c r="E84" s="20" t="s">
        <v>49</v>
      </c>
      <c r="F84" s="20" t="s">
        <v>44</v>
      </c>
      <c r="G84" s="37" t="s">
        <v>179</v>
      </c>
      <c r="H84" s="20" t="s">
        <v>6</v>
      </c>
      <c r="I84" s="21" t="s">
        <v>7</v>
      </c>
      <c r="J84" s="64">
        <v>60000000</v>
      </c>
      <c r="K84" s="22">
        <v>0</v>
      </c>
      <c r="L84" s="64">
        <v>53714000</v>
      </c>
      <c r="M84" s="22">
        <f t="shared" si="9"/>
        <v>6286000</v>
      </c>
      <c r="N84" s="22">
        <v>25116000</v>
      </c>
      <c r="O84" s="40">
        <f t="shared" si="10"/>
        <v>0.41860000000000003</v>
      </c>
      <c r="P84" s="22">
        <v>0</v>
      </c>
      <c r="Q84" s="23">
        <v>0</v>
      </c>
    </row>
    <row r="85" spans="1:17" s="19" customFormat="1" ht="16.5" x14ac:dyDescent="0.25">
      <c r="A85" s="38" t="s">
        <v>4</v>
      </c>
      <c r="B85" s="20" t="s">
        <v>55</v>
      </c>
      <c r="C85" s="20" t="s">
        <v>55</v>
      </c>
      <c r="D85" s="20" t="s">
        <v>55</v>
      </c>
      <c r="E85" s="20" t="s">
        <v>50</v>
      </c>
      <c r="F85" s="20" t="s">
        <v>42</v>
      </c>
      <c r="G85" s="37" t="s">
        <v>180</v>
      </c>
      <c r="H85" s="20" t="s">
        <v>6</v>
      </c>
      <c r="I85" s="21" t="s">
        <v>7</v>
      </c>
      <c r="J85" s="64">
        <v>136300000</v>
      </c>
      <c r="K85" s="22">
        <v>0</v>
      </c>
      <c r="L85" s="64">
        <v>83050000</v>
      </c>
      <c r="M85" s="22">
        <f t="shared" si="9"/>
        <v>53250000</v>
      </c>
      <c r="N85" s="22">
        <v>83050000</v>
      </c>
      <c r="O85" s="40">
        <f t="shared" si="10"/>
        <v>0.60931768158473953</v>
      </c>
      <c r="P85" s="22">
        <v>550000</v>
      </c>
      <c r="Q85" s="23">
        <v>250000</v>
      </c>
    </row>
    <row r="86" spans="1:17" s="19" customFormat="1" ht="24.75" x14ac:dyDescent="0.25">
      <c r="A86" s="38" t="s">
        <v>4</v>
      </c>
      <c r="B86" s="20" t="s">
        <v>55</v>
      </c>
      <c r="C86" s="20" t="s">
        <v>55</v>
      </c>
      <c r="D86" s="20" t="s">
        <v>55</v>
      </c>
      <c r="E86" s="20" t="s">
        <v>50</v>
      </c>
      <c r="F86" s="20" t="s">
        <v>44</v>
      </c>
      <c r="G86" s="37" t="s">
        <v>181</v>
      </c>
      <c r="H86" s="20" t="s">
        <v>6</v>
      </c>
      <c r="I86" s="21" t="s">
        <v>7</v>
      </c>
      <c r="J86" s="64">
        <v>24000000</v>
      </c>
      <c r="K86" s="22">
        <v>0</v>
      </c>
      <c r="L86" s="64">
        <v>2500000</v>
      </c>
      <c r="M86" s="22">
        <f t="shared" si="9"/>
        <v>21500000</v>
      </c>
      <c r="N86" s="22">
        <v>2500000</v>
      </c>
      <c r="O86" s="40">
        <f t="shared" ref="O86:O97" si="13">IF(N86&gt;1,N86/(J86-K86),0)</f>
        <v>0.10416666666666667</v>
      </c>
      <c r="P86" s="22">
        <v>2500000</v>
      </c>
      <c r="Q86" s="23">
        <v>0</v>
      </c>
    </row>
    <row r="87" spans="1:17" s="19" customFormat="1" ht="33" x14ac:dyDescent="0.25">
      <c r="A87" s="38" t="s">
        <v>4</v>
      </c>
      <c r="B87" s="20" t="s">
        <v>55</v>
      </c>
      <c r="C87" s="20" t="s">
        <v>55</v>
      </c>
      <c r="D87" s="20" t="s">
        <v>55</v>
      </c>
      <c r="E87" s="20" t="s">
        <v>50</v>
      </c>
      <c r="F87" s="20" t="s">
        <v>45</v>
      </c>
      <c r="G87" s="37" t="s">
        <v>182</v>
      </c>
      <c r="H87" s="20" t="s">
        <v>6</v>
      </c>
      <c r="I87" s="21" t="s">
        <v>7</v>
      </c>
      <c r="J87" s="64">
        <v>460903765</v>
      </c>
      <c r="K87" s="22">
        <v>0</v>
      </c>
      <c r="L87" s="64">
        <v>85369689</v>
      </c>
      <c r="M87" s="22">
        <f t="shared" si="9"/>
        <v>375534076</v>
      </c>
      <c r="N87" s="22">
        <v>85369689</v>
      </c>
      <c r="O87" s="40">
        <f t="shared" si="13"/>
        <v>0.18522237283090973</v>
      </c>
      <c r="P87" s="22">
        <v>74431377</v>
      </c>
      <c r="Q87" s="23">
        <v>74431377</v>
      </c>
    </row>
    <row r="88" spans="1:17" s="19" customFormat="1" ht="16.5" x14ac:dyDescent="0.25">
      <c r="A88" s="38" t="s">
        <v>4</v>
      </c>
      <c r="B88" s="20" t="s">
        <v>55</v>
      </c>
      <c r="C88" s="20" t="s">
        <v>55</v>
      </c>
      <c r="D88" s="20" t="s">
        <v>55</v>
      </c>
      <c r="E88" s="20" t="s">
        <v>50</v>
      </c>
      <c r="F88" s="20" t="s">
        <v>47</v>
      </c>
      <c r="G88" s="37" t="s">
        <v>183</v>
      </c>
      <c r="H88" s="20" t="s">
        <v>6</v>
      </c>
      <c r="I88" s="21" t="s">
        <v>7</v>
      </c>
      <c r="J88" s="64">
        <v>9315962321</v>
      </c>
      <c r="K88" s="22">
        <v>0</v>
      </c>
      <c r="L88" s="64">
        <v>8560020302.7600002</v>
      </c>
      <c r="M88" s="22">
        <f t="shared" si="9"/>
        <v>755942018.23999977</v>
      </c>
      <c r="N88" s="22">
        <v>7745403220.7600002</v>
      </c>
      <c r="O88" s="40">
        <f t="shared" si="13"/>
        <v>0.83141203816382414</v>
      </c>
      <c r="P88" s="22">
        <v>689313055</v>
      </c>
      <c r="Q88" s="23">
        <v>540809576</v>
      </c>
    </row>
    <row r="89" spans="1:17" s="19" customFormat="1" ht="33" x14ac:dyDescent="0.25">
      <c r="A89" s="38" t="s">
        <v>4</v>
      </c>
      <c r="B89" s="20" t="s">
        <v>55</v>
      </c>
      <c r="C89" s="20" t="s">
        <v>55</v>
      </c>
      <c r="D89" s="20" t="s">
        <v>55</v>
      </c>
      <c r="E89" s="20" t="s">
        <v>50</v>
      </c>
      <c r="F89" s="20" t="s">
        <v>49</v>
      </c>
      <c r="G89" s="37" t="s">
        <v>184</v>
      </c>
      <c r="H89" s="20" t="s">
        <v>6</v>
      </c>
      <c r="I89" s="21" t="s">
        <v>7</v>
      </c>
      <c r="J89" s="64">
        <v>211268763</v>
      </c>
      <c r="K89" s="22">
        <v>0</v>
      </c>
      <c r="L89" s="64">
        <v>26961234</v>
      </c>
      <c r="M89" s="22">
        <f t="shared" si="9"/>
        <v>184307529</v>
      </c>
      <c r="N89" s="22">
        <v>17763999</v>
      </c>
      <c r="O89" s="40">
        <f t="shared" si="13"/>
        <v>8.4082467979423911E-2</v>
      </c>
      <c r="P89" s="22">
        <v>5740000</v>
      </c>
      <c r="Q89" s="23">
        <v>5700000</v>
      </c>
    </row>
    <row r="90" spans="1:17" s="19" customFormat="1" ht="24.75" x14ac:dyDescent="0.25">
      <c r="A90" s="38" t="s">
        <v>4</v>
      </c>
      <c r="B90" s="20" t="s">
        <v>55</v>
      </c>
      <c r="C90" s="20" t="s">
        <v>55</v>
      </c>
      <c r="D90" s="20" t="s">
        <v>55</v>
      </c>
      <c r="E90" s="20" t="s">
        <v>50</v>
      </c>
      <c r="F90" s="93" t="s">
        <v>50</v>
      </c>
      <c r="G90" s="37" t="s">
        <v>194</v>
      </c>
      <c r="H90" s="20" t="s">
        <v>6</v>
      </c>
      <c r="I90" s="21" t="s">
        <v>7</v>
      </c>
      <c r="J90" s="64">
        <v>940000</v>
      </c>
      <c r="K90" s="22">
        <v>0</v>
      </c>
      <c r="L90" s="64">
        <v>150000</v>
      </c>
      <c r="M90" s="22">
        <f t="shared" ref="M90" si="14">+J90-L90-K90</f>
        <v>790000</v>
      </c>
      <c r="N90" s="22">
        <v>150000</v>
      </c>
      <c r="O90" s="40">
        <f t="shared" si="13"/>
        <v>0.15957446808510639</v>
      </c>
      <c r="P90" s="22">
        <v>150000</v>
      </c>
      <c r="Q90" s="23">
        <v>150000</v>
      </c>
    </row>
    <row r="91" spans="1:17" s="19" customFormat="1" ht="41.25" x14ac:dyDescent="0.25">
      <c r="A91" s="38" t="s">
        <v>4</v>
      </c>
      <c r="B91" s="20" t="s">
        <v>55</v>
      </c>
      <c r="C91" s="20" t="s">
        <v>55</v>
      </c>
      <c r="D91" s="20" t="s">
        <v>55</v>
      </c>
      <c r="E91" s="20" t="s">
        <v>50</v>
      </c>
      <c r="F91" s="20" t="s">
        <v>51</v>
      </c>
      <c r="G91" s="37" t="s">
        <v>185</v>
      </c>
      <c r="H91" s="20" t="s">
        <v>6</v>
      </c>
      <c r="I91" s="21" t="s">
        <v>7</v>
      </c>
      <c r="J91" s="64">
        <v>3505000</v>
      </c>
      <c r="K91" s="22">
        <v>0</v>
      </c>
      <c r="L91" s="64">
        <v>200000</v>
      </c>
      <c r="M91" s="22">
        <f t="shared" si="9"/>
        <v>3305000</v>
      </c>
      <c r="N91" s="22">
        <v>200000</v>
      </c>
      <c r="O91" s="40">
        <f t="shared" si="13"/>
        <v>5.7061340941512127E-2</v>
      </c>
      <c r="P91" s="22">
        <v>200000</v>
      </c>
      <c r="Q91" s="23">
        <v>150000</v>
      </c>
    </row>
    <row r="92" spans="1:17" s="19" customFormat="1" ht="24.75" x14ac:dyDescent="0.25">
      <c r="A92" s="38" t="s">
        <v>4</v>
      </c>
      <c r="B92" s="20" t="s">
        <v>55</v>
      </c>
      <c r="C92" s="20" t="s">
        <v>55</v>
      </c>
      <c r="D92" s="20" t="s">
        <v>55</v>
      </c>
      <c r="E92" s="20" t="s">
        <v>51</v>
      </c>
      <c r="F92" s="20" t="s">
        <v>44</v>
      </c>
      <c r="G92" s="37" t="s">
        <v>186</v>
      </c>
      <c r="H92" s="20" t="s">
        <v>6</v>
      </c>
      <c r="I92" s="21" t="s">
        <v>7</v>
      </c>
      <c r="J92" s="64">
        <v>328632618</v>
      </c>
      <c r="K92" s="22">
        <v>0</v>
      </c>
      <c r="L92" s="64">
        <v>0</v>
      </c>
      <c r="M92" s="22">
        <f t="shared" si="9"/>
        <v>328632618</v>
      </c>
      <c r="N92" s="22">
        <v>0</v>
      </c>
      <c r="O92" s="40">
        <f t="shared" si="13"/>
        <v>0</v>
      </c>
      <c r="P92" s="22">
        <v>0</v>
      </c>
      <c r="Q92" s="23">
        <v>0</v>
      </c>
    </row>
    <row r="93" spans="1:17" s="19" customFormat="1" ht="41.25" x14ac:dyDescent="0.25">
      <c r="A93" s="38" t="s">
        <v>4</v>
      </c>
      <c r="B93" s="20" t="s">
        <v>55</v>
      </c>
      <c r="C93" s="20" t="s">
        <v>55</v>
      </c>
      <c r="D93" s="20" t="s">
        <v>55</v>
      </c>
      <c r="E93" s="20" t="s">
        <v>51</v>
      </c>
      <c r="F93" s="20" t="s">
        <v>45</v>
      </c>
      <c r="G93" s="37" t="s">
        <v>187</v>
      </c>
      <c r="H93" s="20" t="s">
        <v>6</v>
      </c>
      <c r="I93" s="21" t="s">
        <v>7</v>
      </c>
      <c r="J93" s="64">
        <v>565431192</v>
      </c>
      <c r="K93" s="22">
        <v>0</v>
      </c>
      <c r="L93" s="64">
        <v>247755137</v>
      </c>
      <c r="M93" s="22">
        <f t="shared" si="9"/>
        <v>317676055</v>
      </c>
      <c r="N93" s="22">
        <v>191991617</v>
      </c>
      <c r="O93" s="40">
        <f t="shared" si="13"/>
        <v>0.33954903747156562</v>
      </c>
      <c r="P93" s="22">
        <v>51762230.399999999</v>
      </c>
      <c r="Q93" s="23">
        <v>51668940.399999999</v>
      </c>
    </row>
    <row r="94" spans="1:17" s="19" customFormat="1" ht="41.25" x14ac:dyDescent="0.25">
      <c r="A94" s="38" t="s">
        <v>4</v>
      </c>
      <c r="B94" s="20" t="s">
        <v>55</v>
      </c>
      <c r="C94" s="20" t="s">
        <v>55</v>
      </c>
      <c r="D94" s="20" t="s">
        <v>55</v>
      </c>
      <c r="E94" s="20" t="s">
        <v>51</v>
      </c>
      <c r="F94" s="20" t="s">
        <v>45</v>
      </c>
      <c r="G94" s="37" t="s">
        <v>187</v>
      </c>
      <c r="H94" s="20" t="s">
        <v>9</v>
      </c>
      <c r="I94" s="21" t="s">
        <v>10</v>
      </c>
      <c r="J94" s="64">
        <v>556414940</v>
      </c>
      <c r="K94" s="22">
        <v>0</v>
      </c>
      <c r="L94" s="64">
        <v>0</v>
      </c>
      <c r="M94" s="22">
        <f t="shared" si="9"/>
        <v>556414940</v>
      </c>
      <c r="N94" s="22">
        <v>0</v>
      </c>
      <c r="O94" s="40">
        <f t="shared" si="13"/>
        <v>0</v>
      </c>
      <c r="P94" s="22">
        <v>0</v>
      </c>
      <c r="Q94" s="23">
        <v>0</v>
      </c>
    </row>
    <row r="95" spans="1:17" s="19" customFormat="1" ht="16.5" x14ac:dyDescent="0.25">
      <c r="A95" s="38" t="s">
        <v>4</v>
      </c>
      <c r="B95" s="20" t="s">
        <v>55</v>
      </c>
      <c r="C95" s="20" t="s">
        <v>55</v>
      </c>
      <c r="D95" s="20" t="s">
        <v>55</v>
      </c>
      <c r="E95" s="20" t="s">
        <v>51</v>
      </c>
      <c r="F95" s="20" t="s">
        <v>48</v>
      </c>
      <c r="G95" s="37" t="s">
        <v>188</v>
      </c>
      <c r="H95" s="20" t="s">
        <v>6</v>
      </c>
      <c r="I95" s="21" t="s">
        <v>7</v>
      </c>
      <c r="J95" s="64">
        <v>400400000</v>
      </c>
      <c r="K95" s="22">
        <v>0</v>
      </c>
      <c r="L95" s="64">
        <v>0</v>
      </c>
      <c r="M95" s="22">
        <f t="shared" si="9"/>
        <v>400400000</v>
      </c>
      <c r="N95" s="22">
        <v>0</v>
      </c>
      <c r="O95" s="40">
        <f t="shared" si="13"/>
        <v>0</v>
      </c>
      <c r="P95" s="22">
        <v>0</v>
      </c>
      <c r="Q95" s="23">
        <v>0</v>
      </c>
    </row>
    <row r="96" spans="1:17" s="19" customFormat="1" ht="16.5" x14ac:dyDescent="0.25">
      <c r="A96" s="38" t="s">
        <v>4</v>
      </c>
      <c r="B96" s="20" t="s">
        <v>55</v>
      </c>
      <c r="C96" s="20" t="s">
        <v>55</v>
      </c>
      <c r="D96" s="20" t="s">
        <v>55</v>
      </c>
      <c r="E96" s="20" t="s">
        <v>51</v>
      </c>
      <c r="F96" s="20" t="s">
        <v>49</v>
      </c>
      <c r="G96" s="37" t="s">
        <v>189</v>
      </c>
      <c r="H96" s="20" t="s">
        <v>6</v>
      </c>
      <c r="I96" s="21" t="s">
        <v>7</v>
      </c>
      <c r="J96" s="64">
        <v>1400000</v>
      </c>
      <c r="K96" s="22">
        <v>0</v>
      </c>
      <c r="L96" s="64">
        <v>150000</v>
      </c>
      <c r="M96" s="22">
        <f t="shared" si="9"/>
        <v>1250000</v>
      </c>
      <c r="N96" s="22">
        <v>150000</v>
      </c>
      <c r="O96" s="40">
        <f t="shared" si="13"/>
        <v>0.10714285714285714</v>
      </c>
      <c r="P96" s="22">
        <v>150000</v>
      </c>
      <c r="Q96" s="23">
        <v>100000</v>
      </c>
    </row>
    <row r="97" spans="1:19" s="19" customFormat="1" ht="16.5" x14ac:dyDescent="0.25">
      <c r="A97" s="38" t="s">
        <v>4</v>
      </c>
      <c r="B97" s="20" t="s">
        <v>55</v>
      </c>
      <c r="C97" s="20" t="s">
        <v>55</v>
      </c>
      <c r="D97" s="20" t="s">
        <v>55</v>
      </c>
      <c r="E97" s="20" t="s">
        <v>51</v>
      </c>
      <c r="F97" s="20" t="s">
        <v>49</v>
      </c>
      <c r="G97" s="37" t="s">
        <v>189</v>
      </c>
      <c r="H97" s="20" t="s">
        <v>9</v>
      </c>
      <c r="I97" s="21">
        <v>20</v>
      </c>
      <c r="J97" s="64">
        <v>6000000</v>
      </c>
      <c r="K97" s="22">
        <v>0</v>
      </c>
      <c r="L97" s="64">
        <v>5106770</v>
      </c>
      <c r="M97" s="22">
        <f t="shared" ref="M97" si="15">+J97-L97-K97</f>
        <v>893230</v>
      </c>
      <c r="N97" s="22">
        <v>5106770</v>
      </c>
      <c r="O97" s="40">
        <f t="shared" si="13"/>
        <v>0.85112833333333338</v>
      </c>
      <c r="P97" s="22">
        <v>0</v>
      </c>
      <c r="Q97" s="23">
        <v>0</v>
      </c>
    </row>
    <row r="98" spans="1:19" ht="16.5" customHeight="1" x14ac:dyDescent="0.25">
      <c r="A98" s="38" t="s">
        <v>4</v>
      </c>
      <c r="B98" s="20" t="s">
        <v>55</v>
      </c>
      <c r="C98" s="20" t="s">
        <v>55</v>
      </c>
      <c r="D98" s="20" t="s">
        <v>55</v>
      </c>
      <c r="E98" s="20" t="s">
        <v>52</v>
      </c>
      <c r="F98" s="20"/>
      <c r="G98" s="37" t="s">
        <v>82</v>
      </c>
      <c r="H98" s="20" t="s">
        <v>6</v>
      </c>
      <c r="I98" s="21" t="s">
        <v>7</v>
      </c>
      <c r="J98" s="64">
        <v>880893226</v>
      </c>
      <c r="K98" s="22">
        <v>0</v>
      </c>
      <c r="L98" s="64">
        <v>183329645</v>
      </c>
      <c r="M98" s="22">
        <f t="shared" si="9"/>
        <v>697563581</v>
      </c>
      <c r="N98" s="22">
        <v>183329645</v>
      </c>
      <c r="O98" s="40">
        <f t="shared" si="10"/>
        <v>0.20811789623184138</v>
      </c>
      <c r="P98" s="22">
        <v>112662404</v>
      </c>
      <c r="Q98" s="23">
        <v>94297257</v>
      </c>
      <c r="R98" s="49"/>
    </row>
    <row r="99" spans="1:19" ht="16.5" customHeight="1" x14ac:dyDescent="0.25">
      <c r="A99" s="38" t="s">
        <v>4</v>
      </c>
      <c r="B99" s="20" t="s">
        <v>55</v>
      </c>
      <c r="C99" s="20" t="s">
        <v>55</v>
      </c>
      <c r="D99" s="20" t="s">
        <v>55</v>
      </c>
      <c r="E99" s="20" t="s">
        <v>52</v>
      </c>
      <c r="F99" s="20"/>
      <c r="G99" s="37" t="s">
        <v>82</v>
      </c>
      <c r="H99" s="20" t="s">
        <v>6</v>
      </c>
      <c r="I99" s="21">
        <v>20</v>
      </c>
      <c r="J99" s="64">
        <v>10000000</v>
      </c>
      <c r="K99" s="22">
        <v>0</v>
      </c>
      <c r="L99" s="64">
        <v>78442</v>
      </c>
      <c r="M99" s="22">
        <f t="shared" ref="M99" si="16">+J99-L99-K99</f>
        <v>9921558</v>
      </c>
      <c r="N99" s="22">
        <v>78442</v>
      </c>
      <c r="O99" s="40">
        <f>IF(N99&gt;1,N99/(J99-K99),0)</f>
        <v>7.8442000000000008E-3</v>
      </c>
      <c r="P99" s="22">
        <v>0</v>
      </c>
      <c r="Q99" s="23">
        <v>0</v>
      </c>
      <c r="R99" s="49"/>
    </row>
    <row r="100" spans="1:19" ht="16.5" customHeight="1" x14ac:dyDescent="0.25">
      <c r="A100" s="14" t="s">
        <v>4</v>
      </c>
      <c r="B100" s="4" t="s">
        <v>55</v>
      </c>
      <c r="C100" s="4"/>
      <c r="D100" s="4"/>
      <c r="E100" s="4"/>
      <c r="F100" s="4"/>
      <c r="G100" s="4" t="s">
        <v>87</v>
      </c>
      <c r="H100" s="4" t="s">
        <v>6</v>
      </c>
      <c r="I100" s="4" t="s">
        <v>7</v>
      </c>
      <c r="J100" s="91">
        <f>J41+J48</f>
        <v>19982600000</v>
      </c>
      <c r="K100" s="6">
        <f>K41+K48</f>
        <v>0</v>
      </c>
      <c r="L100" s="6">
        <f>L41+L48</f>
        <v>12344506878.360001</v>
      </c>
      <c r="M100" s="6">
        <f>M41+M48</f>
        <v>7638093121.6399994</v>
      </c>
      <c r="N100" s="6">
        <f>N41+N48</f>
        <v>11382458892.360001</v>
      </c>
      <c r="O100" s="42">
        <f>IF(N100&gt;1,N100/(J100-K100),0)</f>
        <v>0.56961851272406994</v>
      </c>
      <c r="P100" s="6">
        <f>P41+P48</f>
        <v>2747653960.4000001</v>
      </c>
      <c r="Q100" s="15">
        <f>Q41+Q48</f>
        <v>2539652057.4000001</v>
      </c>
      <c r="R100" s="49"/>
    </row>
    <row r="101" spans="1:19" ht="16.5" customHeight="1" x14ac:dyDescent="0.25">
      <c r="A101" s="14" t="s">
        <v>4</v>
      </c>
      <c r="B101" s="4" t="s">
        <v>55</v>
      </c>
      <c r="C101" s="4"/>
      <c r="D101" s="4"/>
      <c r="E101" s="4"/>
      <c r="F101" s="4"/>
      <c r="G101" s="4" t="s">
        <v>87</v>
      </c>
      <c r="H101" s="4" t="s">
        <v>9</v>
      </c>
      <c r="I101" s="4">
        <v>20</v>
      </c>
      <c r="J101" s="6">
        <f>J49</f>
        <v>914500000</v>
      </c>
      <c r="K101" s="6">
        <f t="shared" ref="J101:N102" si="17">K49</f>
        <v>0</v>
      </c>
      <c r="L101" s="6">
        <f t="shared" si="17"/>
        <v>5185212</v>
      </c>
      <c r="M101" s="6">
        <f t="shared" si="17"/>
        <v>909314788</v>
      </c>
      <c r="N101" s="6">
        <f t="shared" si="17"/>
        <v>5185212</v>
      </c>
      <c r="O101" s="42">
        <f>IF(N101&gt;1,N101/(J101-K101),0)</f>
        <v>5.669996719518863E-3</v>
      </c>
      <c r="P101" s="6">
        <f>P49</f>
        <v>0</v>
      </c>
      <c r="Q101" s="15">
        <f>Q49</f>
        <v>0</v>
      </c>
      <c r="S101" s="49"/>
    </row>
    <row r="102" spans="1:19" ht="15.75" customHeight="1" x14ac:dyDescent="0.25">
      <c r="A102" s="14" t="s">
        <v>4</v>
      </c>
      <c r="B102" s="4" t="s">
        <v>55</v>
      </c>
      <c r="C102" s="4"/>
      <c r="D102" s="4"/>
      <c r="E102" s="4"/>
      <c r="F102" s="4"/>
      <c r="G102" s="4" t="s">
        <v>87</v>
      </c>
      <c r="H102" s="4" t="s">
        <v>9</v>
      </c>
      <c r="I102" s="4">
        <v>21</v>
      </c>
      <c r="J102" s="6">
        <f t="shared" si="17"/>
        <v>670300000</v>
      </c>
      <c r="K102" s="6">
        <f t="shared" si="17"/>
        <v>0</v>
      </c>
      <c r="L102" s="6">
        <f t="shared" si="17"/>
        <v>98609117</v>
      </c>
      <c r="M102" s="6">
        <f t="shared" si="17"/>
        <v>571690883</v>
      </c>
      <c r="N102" s="6">
        <f t="shared" si="17"/>
        <v>98609117</v>
      </c>
      <c r="O102" s="42">
        <f>IF(N102&gt;1,N102/(J102-K102),0)</f>
        <v>0.14711191556019693</v>
      </c>
      <c r="P102" s="6">
        <f>P50</f>
        <v>98609117</v>
      </c>
      <c r="Q102" s="15">
        <f>Q50</f>
        <v>98583267</v>
      </c>
    </row>
    <row r="103" spans="1:19" ht="15.75" customHeight="1" thickBot="1" x14ac:dyDescent="0.3">
      <c r="A103" s="127" t="s">
        <v>90</v>
      </c>
      <c r="B103" s="128"/>
      <c r="C103" s="128"/>
      <c r="D103" s="128"/>
      <c r="E103" s="128"/>
      <c r="F103" s="128"/>
      <c r="G103" s="128"/>
      <c r="H103" s="128"/>
      <c r="I103" s="129"/>
      <c r="J103" s="7">
        <f>SUM(J100:J102)</f>
        <v>21567400000</v>
      </c>
      <c r="K103" s="7">
        <f t="shared" ref="K103:N103" si="18">SUM(K100:K102)</f>
        <v>0</v>
      </c>
      <c r="L103" s="7">
        <f t="shared" si="18"/>
        <v>12448301207.360001</v>
      </c>
      <c r="M103" s="7">
        <f t="shared" si="18"/>
        <v>9119098792.6399994</v>
      </c>
      <c r="N103" s="7">
        <f t="shared" si="18"/>
        <v>11486253221.360001</v>
      </c>
      <c r="O103" s="42">
        <f>IF(N103&gt;1,N103/(J103-K103),0)</f>
        <v>0.53257477588211843</v>
      </c>
      <c r="P103" s="7">
        <f t="shared" ref="P103:Q103" si="19">SUM(P100:P102)</f>
        <v>2846263077.4000001</v>
      </c>
      <c r="Q103" s="16">
        <f t="shared" si="19"/>
        <v>2638235324.4000001</v>
      </c>
    </row>
    <row r="104" spans="1:19" s="67" customFormat="1" ht="24.75" customHeight="1" thickBot="1" x14ac:dyDescent="0.3">
      <c r="A104" s="124" t="s">
        <v>99</v>
      </c>
      <c r="B104" s="125"/>
      <c r="C104" s="125"/>
      <c r="D104" s="125"/>
      <c r="E104" s="125"/>
      <c r="F104" s="125"/>
      <c r="G104" s="125"/>
      <c r="H104" s="125"/>
      <c r="I104" s="125"/>
      <c r="J104" s="125"/>
      <c r="K104" s="125"/>
      <c r="L104" s="125"/>
      <c r="M104" s="125"/>
      <c r="N104" s="125"/>
      <c r="O104" s="125"/>
      <c r="P104" s="125"/>
      <c r="Q104" s="126"/>
    </row>
    <row r="105" spans="1:19" s="67" customFormat="1" ht="24.75" customHeight="1" x14ac:dyDescent="0.25">
      <c r="A105" s="24" t="s">
        <v>4</v>
      </c>
      <c r="B105" s="25" t="s">
        <v>56</v>
      </c>
      <c r="C105" s="25" t="s">
        <v>56</v>
      </c>
      <c r="D105" s="25"/>
      <c r="E105" s="25"/>
      <c r="F105" s="25"/>
      <c r="G105" s="26" t="s">
        <v>140</v>
      </c>
      <c r="H105" s="25" t="s">
        <v>6</v>
      </c>
      <c r="I105" s="27">
        <v>10</v>
      </c>
      <c r="J105" s="28">
        <f>J106</f>
        <v>6122800000</v>
      </c>
      <c r="K105" s="28">
        <f t="shared" ref="K105:N105" si="20">K106</f>
        <v>5126800000</v>
      </c>
      <c r="L105" s="28">
        <f t="shared" si="20"/>
        <v>0</v>
      </c>
      <c r="M105" s="28">
        <f t="shared" si="20"/>
        <v>996000000</v>
      </c>
      <c r="N105" s="28">
        <f t="shared" si="20"/>
        <v>0</v>
      </c>
      <c r="O105" s="41">
        <f t="shared" ref="O105:O113" si="21">IF(N105&gt;1,N105/(J105-K105),0)</f>
        <v>0</v>
      </c>
      <c r="P105" s="28">
        <f t="shared" ref="P105" si="22">P106</f>
        <v>0</v>
      </c>
      <c r="Q105" s="36">
        <f t="shared" ref="Q105" si="23">Q106</f>
        <v>0</v>
      </c>
    </row>
    <row r="106" spans="1:19" s="67" customFormat="1" ht="24.75" customHeight="1" x14ac:dyDescent="0.25">
      <c r="A106" s="24" t="s">
        <v>4</v>
      </c>
      <c r="B106" s="25" t="s">
        <v>56</v>
      </c>
      <c r="C106" s="25" t="s">
        <v>56</v>
      </c>
      <c r="D106" s="25" t="s">
        <v>39</v>
      </c>
      <c r="E106" s="25"/>
      <c r="F106" s="25"/>
      <c r="G106" s="26" t="s">
        <v>101</v>
      </c>
      <c r="H106" s="25" t="s">
        <v>6</v>
      </c>
      <c r="I106" s="27">
        <v>10</v>
      </c>
      <c r="J106" s="28">
        <f>J107+J108</f>
        <v>6122800000</v>
      </c>
      <c r="K106" s="28">
        <f t="shared" ref="K106:N106" si="24">K107+K108</f>
        <v>5126800000</v>
      </c>
      <c r="L106" s="28">
        <f t="shared" si="24"/>
        <v>0</v>
      </c>
      <c r="M106" s="28">
        <f t="shared" si="24"/>
        <v>996000000</v>
      </c>
      <c r="N106" s="28">
        <f t="shared" si="24"/>
        <v>0</v>
      </c>
      <c r="O106" s="41">
        <f t="shared" si="21"/>
        <v>0</v>
      </c>
      <c r="P106" s="28">
        <f t="shared" ref="P106:Q106" si="25">P107+P108</f>
        <v>0</v>
      </c>
      <c r="Q106" s="36">
        <f t="shared" si="25"/>
        <v>0</v>
      </c>
    </row>
    <row r="107" spans="1:19" s="67" customFormat="1" ht="24.75" customHeight="1" x14ac:dyDescent="0.25">
      <c r="A107" s="38" t="s">
        <v>4</v>
      </c>
      <c r="B107" s="20" t="s">
        <v>56</v>
      </c>
      <c r="C107" s="20" t="s">
        <v>56</v>
      </c>
      <c r="D107" s="20" t="s">
        <v>39</v>
      </c>
      <c r="E107" s="20" t="s">
        <v>190</v>
      </c>
      <c r="F107" s="88"/>
      <c r="G107" s="37" t="s">
        <v>191</v>
      </c>
      <c r="H107" s="20" t="s">
        <v>6</v>
      </c>
      <c r="I107" s="21">
        <v>10</v>
      </c>
      <c r="J107" s="22">
        <v>996000000</v>
      </c>
      <c r="K107" s="22">
        <v>0</v>
      </c>
      <c r="L107" s="22">
        <v>0</v>
      </c>
      <c r="M107" s="22">
        <f>+J107-L107-K107</f>
        <v>996000000</v>
      </c>
      <c r="N107" s="22">
        <v>0</v>
      </c>
      <c r="O107" s="40">
        <f t="shared" si="21"/>
        <v>0</v>
      </c>
      <c r="P107" s="22">
        <v>0</v>
      </c>
      <c r="Q107" s="23">
        <v>0</v>
      </c>
    </row>
    <row r="108" spans="1:19" s="67" customFormat="1" ht="24.75" customHeight="1" x14ac:dyDescent="0.25">
      <c r="A108" s="38" t="s">
        <v>4</v>
      </c>
      <c r="B108" s="20" t="s">
        <v>56</v>
      </c>
      <c r="C108" s="20" t="s">
        <v>56</v>
      </c>
      <c r="D108" s="93" t="s">
        <v>39</v>
      </c>
      <c r="E108" s="20">
        <v>999</v>
      </c>
      <c r="F108" s="20"/>
      <c r="G108" s="37" t="s">
        <v>91</v>
      </c>
      <c r="H108" s="20" t="s">
        <v>6</v>
      </c>
      <c r="I108" s="21">
        <v>10</v>
      </c>
      <c r="J108" s="22">
        <v>5126800000</v>
      </c>
      <c r="K108" s="22">
        <v>5126800000</v>
      </c>
      <c r="L108" s="22">
        <v>0</v>
      </c>
      <c r="M108" s="22">
        <f>J108-L108-K108</f>
        <v>0</v>
      </c>
      <c r="N108" s="22">
        <v>0</v>
      </c>
      <c r="O108" s="40">
        <f t="shared" si="21"/>
        <v>0</v>
      </c>
      <c r="P108" s="22">
        <v>0</v>
      </c>
      <c r="Q108" s="23">
        <v>0</v>
      </c>
    </row>
    <row r="109" spans="1:19" s="67" customFormat="1" ht="24.75" customHeight="1" x14ac:dyDescent="0.25">
      <c r="A109" s="24" t="s">
        <v>4</v>
      </c>
      <c r="B109" s="25" t="s">
        <v>56</v>
      </c>
      <c r="C109" s="25" t="s">
        <v>79</v>
      </c>
      <c r="D109" s="25"/>
      <c r="E109" s="25"/>
      <c r="F109" s="25"/>
      <c r="G109" s="26" t="s">
        <v>98</v>
      </c>
      <c r="H109" s="25" t="s">
        <v>6</v>
      </c>
      <c r="I109" s="27">
        <v>10</v>
      </c>
      <c r="J109" s="28">
        <f>J111</f>
        <v>1094000000</v>
      </c>
      <c r="K109" s="28">
        <f>K111</f>
        <v>0</v>
      </c>
      <c r="L109" s="28">
        <f>L111</f>
        <v>287021693</v>
      </c>
      <c r="M109" s="28">
        <f>M111</f>
        <v>806978307</v>
      </c>
      <c r="N109" s="28">
        <f>N111</f>
        <v>287021693</v>
      </c>
      <c r="O109" s="71">
        <f t="shared" si="21"/>
        <v>0.26235986563071301</v>
      </c>
      <c r="P109" s="28">
        <f>P111</f>
        <v>284645995</v>
      </c>
      <c r="Q109" s="36">
        <f>Q111</f>
        <v>284645995</v>
      </c>
    </row>
    <row r="110" spans="1:19" s="19" customFormat="1" ht="16.5" customHeight="1" x14ac:dyDescent="0.25">
      <c r="A110" s="24" t="s">
        <v>4</v>
      </c>
      <c r="B110" s="25" t="s">
        <v>56</v>
      </c>
      <c r="C110" s="25" t="s">
        <v>79</v>
      </c>
      <c r="D110" s="25" t="s">
        <v>55</v>
      </c>
      <c r="E110" s="25"/>
      <c r="F110" s="25"/>
      <c r="G110" s="26" t="s">
        <v>141</v>
      </c>
      <c r="H110" s="25" t="s">
        <v>6</v>
      </c>
      <c r="I110" s="27">
        <v>10</v>
      </c>
      <c r="J110" s="39">
        <f>J111</f>
        <v>1094000000</v>
      </c>
      <c r="K110" s="39"/>
      <c r="L110" s="39">
        <f>L111</f>
        <v>287021693</v>
      </c>
      <c r="M110" s="28">
        <f>M111</f>
        <v>806978307</v>
      </c>
      <c r="N110" s="28">
        <f>N111</f>
        <v>287021693</v>
      </c>
      <c r="O110" s="71">
        <f t="shared" si="21"/>
        <v>0.26235986563071301</v>
      </c>
      <c r="P110" s="28">
        <f>P111</f>
        <v>284645995</v>
      </c>
      <c r="Q110" s="36">
        <f>Q111</f>
        <v>284645995</v>
      </c>
    </row>
    <row r="111" spans="1:19" s="19" customFormat="1" ht="16.5" customHeight="1" x14ac:dyDescent="0.25">
      <c r="A111" s="24" t="s">
        <v>4</v>
      </c>
      <c r="B111" s="25" t="s">
        <v>56</v>
      </c>
      <c r="C111" s="25" t="s">
        <v>79</v>
      </c>
      <c r="D111" s="25" t="s">
        <v>55</v>
      </c>
      <c r="E111" s="25" t="s">
        <v>80</v>
      </c>
      <c r="F111" s="25"/>
      <c r="G111" s="26" t="s">
        <v>92</v>
      </c>
      <c r="H111" s="25" t="s">
        <v>6</v>
      </c>
      <c r="I111" s="27">
        <v>10</v>
      </c>
      <c r="J111" s="39">
        <f>J112+J113</f>
        <v>1094000000</v>
      </c>
      <c r="K111" s="39">
        <f>K112+K113</f>
        <v>0</v>
      </c>
      <c r="L111" s="39">
        <f>L112+L113</f>
        <v>287021693</v>
      </c>
      <c r="M111" s="28">
        <f>M112+M113</f>
        <v>806978307</v>
      </c>
      <c r="N111" s="39">
        <f t="shared" ref="N111:Q111" si="26">N112+N113</f>
        <v>287021693</v>
      </c>
      <c r="O111" s="41">
        <f t="shared" si="21"/>
        <v>0.26235986563071301</v>
      </c>
      <c r="P111" s="28">
        <f t="shared" si="26"/>
        <v>284645995</v>
      </c>
      <c r="Q111" s="36">
        <f t="shared" si="26"/>
        <v>284645995</v>
      </c>
    </row>
    <row r="112" spans="1:19" s="67" customFormat="1" ht="16.5" customHeight="1" x14ac:dyDescent="0.25">
      <c r="A112" s="38" t="s">
        <v>4</v>
      </c>
      <c r="B112" s="20" t="s">
        <v>56</v>
      </c>
      <c r="C112" s="20" t="s">
        <v>79</v>
      </c>
      <c r="D112" s="20" t="s">
        <v>55</v>
      </c>
      <c r="E112" s="20" t="s">
        <v>80</v>
      </c>
      <c r="F112" s="20" t="s">
        <v>40</v>
      </c>
      <c r="G112" s="37" t="s">
        <v>83</v>
      </c>
      <c r="H112" s="20" t="s">
        <v>6</v>
      </c>
      <c r="I112" s="20" t="s">
        <v>7</v>
      </c>
      <c r="J112" s="44">
        <v>745100000</v>
      </c>
      <c r="K112" s="22">
        <v>0</v>
      </c>
      <c r="L112" s="44">
        <v>214676832</v>
      </c>
      <c r="M112" s="22">
        <f>+J112-L112-K112</f>
        <v>530423168</v>
      </c>
      <c r="N112" s="44">
        <v>214676832</v>
      </c>
      <c r="O112" s="40">
        <f t="shared" si="21"/>
        <v>0.28811814789961077</v>
      </c>
      <c r="P112" s="44">
        <v>212301134</v>
      </c>
      <c r="Q112" s="73">
        <v>212301134</v>
      </c>
    </row>
    <row r="113" spans="1:19" s="19" customFormat="1" ht="16.5" customHeight="1" x14ac:dyDescent="0.25">
      <c r="A113" s="38" t="s">
        <v>4</v>
      </c>
      <c r="B113" s="20" t="s">
        <v>56</v>
      </c>
      <c r="C113" s="20" t="s">
        <v>79</v>
      </c>
      <c r="D113" s="20" t="s">
        <v>55</v>
      </c>
      <c r="E113" s="20" t="s">
        <v>80</v>
      </c>
      <c r="F113" s="20" t="s">
        <v>42</v>
      </c>
      <c r="G113" s="37" t="s">
        <v>84</v>
      </c>
      <c r="H113" s="20" t="s">
        <v>6</v>
      </c>
      <c r="I113" s="20" t="s">
        <v>7</v>
      </c>
      <c r="J113" s="44">
        <v>348900000</v>
      </c>
      <c r="K113" s="22">
        <v>0</v>
      </c>
      <c r="L113" s="44">
        <v>72344861</v>
      </c>
      <c r="M113" s="22">
        <f>+J113-L113-K113</f>
        <v>276555139</v>
      </c>
      <c r="N113" s="44">
        <v>72344861</v>
      </c>
      <c r="O113" s="40">
        <f t="shared" si="21"/>
        <v>0.20735127830323874</v>
      </c>
      <c r="P113" s="44">
        <v>72344861</v>
      </c>
      <c r="Q113" s="73">
        <v>72344861</v>
      </c>
    </row>
    <row r="114" spans="1:19" s="19" customFormat="1" ht="16.5" customHeight="1" x14ac:dyDescent="0.25">
      <c r="A114" s="24" t="s">
        <v>4</v>
      </c>
      <c r="B114" s="25" t="s">
        <v>56</v>
      </c>
      <c r="C114" s="25" t="s">
        <v>7</v>
      </c>
      <c r="D114" s="25"/>
      <c r="E114" s="25"/>
      <c r="F114" s="25"/>
      <c r="G114" s="26" t="s">
        <v>97</v>
      </c>
      <c r="H114" s="25" t="s">
        <v>6</v>
      </c>
      <c r="I114" s="25">
        <v>10</v>
      </c>
      <c r="J114" s="39">
        <f>J116+J118</f>
        <v>272400000</v>
      </c>
      <c r="K114" s="28">
        <f>K116</f>
        <v>0</v>
      </c>
      <c r="L114" s="39">
        <f>L116</f>
        <v>0</v>
      </c>
      <c r="M114" s="28">
        <f>M115</f>
        <v>272400000</v>
      </c>
      <c r="N114" s="39">
        <f>N116</f>
        <v>0</v>
      </c>
      <c r="O114" s="41">
        <f t="shared" ref="O114" si="27">O116</f>
        <v>0</v>
      </c>
      <c r="P114" s="39">
        <f>P116</f>
        <v>0</v>
      </c>
      <c r="Q114" s="51">
        <f>Q116</f>
        <v>0</v>
      </c>
    </row>
    <row r="115" spans="1:19" s="19" customFormat="1" ht="16.5" customHeight="1" x14ac:dyDescent="0.25">
      <c r="A115" s="24" t="s">
        <v>4</v>
      </c>
      <c r="B115" s="25" t="s">
        <v>56</v>
      </c>
      <c r="C115" s="25" t="s">
        <v>7</v>
      </c>
      <c r="D115" s="25" t="s">
        <v>39</v>
      </c>
      <c r="E115" s="25"/>
      <c r="F115" s="25"/>
      <c r="G115" s="26" t="s">
        <v>142</v>
      </c>
      <c r="H115" s="25" t="s">
        <v>6</v>
      </c>
      <c r="I115" s="25">
        <v>10</v>
      </c>
      <c r="J115" s="39">
        <f>J116+J118</f>
        <v>272400000</v>
      </c>
      <c r="K115" s="28">
        <f t="shared" ref="K115:L115" si="28">K116+K118</f>
        <v>0</v>
      </c>
      <c r="L115" s="39">
        <f t="shared" si="28"/>
        <v>0</v>
      </c>
      <c r="M115" s="28">
        <f>M116+M118</f>
        <v>272400000</v>
      </c>
      <c r="N115" s="39">
        <f>N116+N118</f>
        <v>0</v>
      </c>
      <c r="O115" s="41">
        <f>IF(N115&gt;1,N115/(J115-K115),0)</f>
        <v>0</v>
      </c>
      <c r="P115" s="39">
        <f t="shared" ref="P115:Q115" si="29">P116+P118</f>
        <v>0</v>
      </c>
      <c r="Q115" s="51">
        <f t="shared" si="29"/>
        <v>0</v>
      </c>
    </row>
    <row r="116" spans="1:19" s="19" customFormat="1" ht="16.5" customHeight="1" x14ac:dyDescent="0.25">
      <c r="A116" s="24" t="s">
        <v>4</v>
      </c>
      <c r="B116" s="25" t="s">
        <v>56</v>
      </c>
      <c r="C116" s="25" t="s">
        <v>7</v>
      </c>
      <c r="D116" s="25" t="s">
        <v>39</v>
      </c>
      <c r="E116" s="25" t="s">
        <v>40</v>
      </c>
      <c r="F116" s="25"/>
      <c r="G116" s="26" t="s">
        <v>93</v>
      </c>
      <c r="H116" s="25" t="s">
        <v>6</v>
      </c>
      <c r="I116" s="25">
        <v>10</v>
      </c>
      <c r="J116" s="39">
        <f>J117</f>
        <v>96200000</v>
      </c>
      <c r="K116" s="28">
        <f t="shared" ref="K116:N116" si="30">K117</f>
        <v>0</v>
      </c>
      <c r="L116" s="39">
        <f t="shared" si="30"/>
        <v>0</v>
      </c>
      <c r="M116" s="28">
        <f t="shared" si="30"/>
        <v>96200000</v>
      </c>
      <c r="N116" s="39">
        <f t="shared" si="30"/>
        <v>0</v>
      </c>
      <c r="O116" s="41">
        <f>IF(N116&gt;1,N116/(J116-K116),0)</f>
        <v>0</v>
      </c>
      <c r="P116" s="39">
        <f t="shared" ref="P116:Q116" si="31">P117</f>
        <v>0</v>
      </c>
      <c r="Q116" s="51">
        <f t="shared" si="31"/>
        <v>0</v>
      </c>
    </row>
    <row r="117" spans="1:19" s="67" customFormat="1" ht="16.5" customHeight="1" x14ac:dyDescent="0.25">
      <c r="A117" s="38" t="s">
        <v>4</v>
      </c>
      <c r="B117" s="93" t="s">
        <v>56</v>
      </c>
      <c r="C117" s="20" t="s">
        <v>7</v>
      </c>
      <c r="D117" s="20" t="s">
        <v>39</v>
      </c>
      <c r="E117" s="20" t="s">
        <v>40</v>
      </c>
      <c r="F117" s="20"/>
      <c r="G117" s="37" t="s">
        <v>93</v>
      </c>
      <c r="H117" s="20" t="s">
        <v>6</v>
      </c>
      <c r="I117" s="20">
        <v>10</v>
      </c>
      <c r="J117" s="44">
        <v>96200000</v>
      </c>
      <c r="K117" s="22">
        <v>0</v>
      </c>
      <c r="L117" s="44">
        <v>0</v>
      </c>
      <c r="M117" s="22">
        <f>+J117-L117-K117</f>
        <v>96200000</v>
      </c>
      <c r="N117" s="44">
        <v>0</v>
      </c>
      <c r="O117" s="40">
        <f t="shared" ref="O117" si="32">IF(N117&gt;1,N117/(J117-K117),0)</f>
        <v>0</v>
      </c>
      <c r="P117" s="44">
        <v>0</v>
      </c>
      <c r="Q117" s="73">
        <v>0</v>
      </c>
    </row>
    <row r="118" spans="1:19" s="78" customFormat="1" ht="16.5" customHeight="1" x14ac:dyDescent="0.25">
      <c r="A118" s="24" t="s">
        <v>4</v>
      </c>
      <c r="B118" s="25" t="s">
        <v>56</v>
      </c>
      <c r="C118" s="25" t="s">
        <v>7</v>
      </c>
      <c r="D118" s="25" t="s">
        <v>39</v>
      </c>
      <c r="E118" s="25" t="s">
        <v>42</v>
      </c>
      <c r="F118" s="25"/>
      <c r="G118" s="26" t="s">
        <v>36</v>
      </c>
      <c r="H118" s="25" t="s">
        <v>6</v>
      </c>
      <c r="I118" s="25">
        <v>10</v>
      </c>
      <c r="J118" s="39">
        <f>J119</f>
        <v>176200000</v>
      </c>
      <c r="K118" s="28">
        <f>K119</f>
        <v>0</v>
      </c>
      <c r="L118" s="39">
        <f t="shared" ref="L118:N118" si="33">L119</f>
        <v>0</v>
      </c>
      <c r="M118" s="28">
        <f>M119</f>
        <v>176200000</v>
      </c>
      <c r="N118" s="28">
        <f t="shared" si="33"/>
        <v>0</v>
      </c>
      <c r="O118" s="41">
        <f>IF(N118&gt;1,N118/(J118-K118),0)</f>
        <v>0</v>
      </c>
      <c r="P118" s="39">
        <f t="shared" ref="P118:Q118" si="34">P119</f>
        <v>0</v>
      </c>
      <c r="Q118" s="51">
        <f t="shared" si="34"/>
        <v>0</v>
      </c>
      <c r="R118" s="77"/>
      <c r="S118" s="77"/>
    </row>
    <row r="119" spans="1:19" s="78" customFormat="1" ht="16.5" customHeight="1" x14ac:dyDescent="0.25">
      <c r="A119" s="38" t="s">
        <v>4</v>
      </c>
      <c r="B119" s="20" t="s">
        <v>56</v>
      </c>
      <c r="C119" s="20" t="s">
        <v>7</v>
      </c>
      <c r="D119" s="20" t="s">
        <v>39</v>
      </c>
      <c r="E119" s="20" t="s">
        <v>42</v>
      </c>
      <c r="F119" s="20"/>
      <c r="G119" s="37" t="s">
        <v>36</v>
      </c>
      <c r="H119" s="20" t="s">
        <v>6</v>
      </c>
      <c r="I119" s="20">
        <v>10</v>
      </c>
      <c r="J119" s="44">
        <v>176200000</v>
      </c>
      <c r="K119" s="22">
        <v>0</v>
      </c>
      <c r="L119" s="44">
        <v>0</v>
      </c>
      <c r="M119" s="22">
        <f>+J119-L119-K119</f>
        <v>176200000</v>
      </c>
      <c r="N119" s="44">
        <v>0</v>
      </c>
      <c r="O119" s="40">
        <f>IF(N119&gt;1,N119/(J119-K119),0)</f>
        <v>0</v>
      </c>
      <c r="P119" s="44">
        <v>0</v>
      </c>
      <c r="Q119" s="73">
        <v>0</v>
      </c>
      <c r="R119" s="77"/>
      <c r="S119" s="77"/>
    </row>
    <row r="120" spans="1:19" s="19" customFormat="1" ht="16.5" customHeight="1" x14ac:dyDescent="0.25">
      <c r="A120" s="14" t="s">
        <v>4</v>
      </c>
      <c r="B120" s="4" t="s">
        <v>56</v>
      </c>
      <c r="C120" s="4"/>
      <c r="D120" s="4"/>
      <c r="E120" s="4"/>
      <c r="F120" s="4"/>
      <c r="G120" s="3" t="s">
        <v>18</v>
      </c>
      <c r="H120" s="4" t="s">
        <v>6</v>
      </c>
      <c r="I120" s="5" t="s">
        <v>7</v>
      </c>
      <c r="J120" s="6">
        <f>J114+J109+J105</f>
        <v>7489200000</v>
      </c>
      <c r="K120" s="6">
        <f>K106</f>
        <v>5126800000</v>
      </c>
      <c r="L120" s="6">
        <f t="shared" ref="L120:N120" si="35">L114+L109+L105</f>
        <v>287021693</v>
      </c>
      <c r="M120" s="6">
        <f>M114+M109+M105</f>
        <v>2075378307</v>
      </c>
      <c r="N120" s="6">
        <f t="shared" si="35"/>
        <v>287021693</v>
      </c>
      <c r="O120" s="42">
        <f t="shared" ref="O120:O121" si="36">IF(N120&gt;1,N120/(J120-K120),0)</f>
        <v>0.12149580638333898</v>
      </c>
      <c r="P120" s="6">
        <f t="shared" ref="P120:Q120" si="37">P114+P109+P105</f>
        <v>284645995</v>
      </c>
      <c r="Q120" s="15">
        <f t="shared" si="37"/>
        <v>284645995</v>
      </c>
    </row>
    <row r="121" spans="1:19" s="67" customFormat="1" ht="16.5" customHeight="1" thickBot="1" x14ac:dyDescent="0.3">
      <c r="A121" s="127" t="s">
        <v>29</v>
      </c>
      <c r="B121" s="128"/>
      <c r="C121" s="128"/>
      <c r="D121" s="128"/>
      <c r="E121" s="128"/>
      <c r="F121" s="128"/>
      <c r="G121" s="128"/>
      <c r="H121" s="128"/>
      <c r="I121" s="129"/>
      <c r="J121" s="7">
        <f>J120</f>
        <v>7489200000</v>
      </c>
      <c r="K121" s="7">
        <f t="shared" ref="K121:N121" si="38">K120</f>
        <v>5126800000</v>
      </c>
      <c r="L121" s="7">
        <f t="shared" si="38"/>
        <v>287021693</v>
      </c>
      <c r="M121" s="7">
        <f t="shared" si="38"/>
        <v>2075378307</v>
      </c>
      <c r="N121" s="7">
        <f t="shared" si="38"/>
        <v>287021693</v>
      </c>
      <c r="O121" s="42">
        <f t="shared" si="36"/>
        <v>0.12149580638333898</v>
      </c>
      <c r="P121" s="7">
        <f t="shared" ref="P121:Q121" si="39">P120</f>
        <v>284645995</v>
      </c>
      <c r="Q121" s="16">
        <f t="shared" si="39"/>
        <v>284645995</v>
      </c>
    </row>
    <row r="122" spans="1:19" s="67" customFormat="1" ht="16.5" customHeight="1" thickBot="1" x14ac:dyDescent="0.3">
      <c r="A122" s="124" t="s">
        <v>137</v>
      </c>
      <c r="B122" s="125"/>
      <c r="C122" s="125"/>
      <c r="D122" s="125"/>
      <c r="E122" s="125"/>
      <c r="F122" s="125"/>
      <c r="G122" s="125"/>
      <c r="H122" s="125"/>
      <c r="I122" s="125"/>
      <c r="J122" s="125"/>
      <c r="K122" s="125"/>
      <c r="L122" s="125"/>
      <c r="M122" s="125"/>
      <c r="N122" s="125"/>
      <c r="O122" s="125"/>
      <c r="P122" s="125"/>
      <c r="Q122" s="126"/>
    </row>
    <row r="123" spans="1:19" s="67" customFormat="1" ht="16.5" customHeight="1" x14ac:dyDescent="0.25">
      <c r="A123" s="24" t="s">
        <v>4</v>
      </c>
      <c r="B123" s="25" t="s">
        <v>81</v>
      </c>
      <c r="C123" s="25"/>
      <c r="D123" s="25"/>
      <c r="E123" s="25"/>
      <c r="F123" s="25"/>
      <c r="G123" s="26" t="s">
        <v>96</v>
      </c>
      <c r="H123" s="25" t="s">
        <v>6</v>
      </c>
      <c r="I123" s="25" t="s">
        <v>7</v>
      </c>
      <c r="J123" s="39">
        <f>J125</f>
        <v>462000000</v>
      </c>
      <c r="K123" s="39">
        <f>K125+K129</f>
        <v>0</v>
      </c>
      <c r="L123" s="39">
        <f t="shared" ref="L123:N123" si="40">L125</f>
        <v>182937256</v>
      </c>
      <c r="M123" s="28">
        <f t="shared" si="40"/>
        <v>279062744</v>
      </c>
      <c r="N123" s="39">
        <f t="shared" si="40"/>
        <v>182937256</v>
      </c>
      <c r="O123" s="41">
        <f t="shared" ref="O123:O125" si="41">IF(N123&gt;1,N123/(J123-K123),0)</f>
        <v>0.39596808658008659</v>
      </c>
      <c r="P123" s="39">
        <f t="shared" ref="P123:Q123" si="42">P125</f>
        <v>115684856</v>
      </c>
      <c r="Q123" s="51">
        <f t="shared" si="42"/>
        <v>105720855</v>
      </c>
    </row>
    <row r="124" spans="1:19" s="19" customFormat="1" ht="16.5" customHeight="1" x14ac:dyDescent="0.25">
      <c r="A124" s="24" t="s">
        <v>4</v>
      </c>
      <c r="B124" s="25" t="s">
        <v>81</v>
      </c>
      <c r="C124" s="25"/>
      <c r="D124" s="25"/>
      <c r="E124" s="25"/>
      <c r="F124" s="25"/>
      <c r="G124" s="26" t="s">
        <v>96</v>
      </c>
      <c r="H124" s="25" t="s">
        <v>6</v>
      </c>
      <c r="I124" s="25">
        <v>11</v>
      </c>
      <c r="J124" s="39">
        <f>J128</f>
        <v>403300000</v>
      </c>
      <c r="K124" s="39">
        <f t="shared" ref="K124:N124" si="43">K128</f>
        <v>0</v>
      </c>
      <c r="L124" s="39">
        <f t="shared" si="43"/>
        <v>21343900</v>
      </c>
      <c r="M124" s="28">
        <f t="shared" si="43"/>
        <v>381956100</v>
      </c>
      <c r="N124" s="39">
        <f t="shared" si="43"/>
        <v>21343900</v>
      </c>
      <c r="O124" s="41">
        <f t="shared" si="41"/>
        <v>5.2923134143317632E-2</v>
      </c>
      <c r="P124" s="39">
        <f t="shared" ref="P124:Q124" si="44">P128</f>
        <v>21343900</v>
      </c>
      <c r="Q124" s="51">
        <f t="shared" si="44"/>
        <v>21343900</v>
      </c>
    </row>
    <row r="125" spans="1:19" s="19" customFormat="1" ht="16.5" customHeight="1" x14ac:dyDescent="0.25">
      <c r="A125" s="24" t="s">
        <v>4</v>
      </c>
      <c r="B125" s="25" t="s">
        <v>81</v>
      </c>
      <c r="C125" s="25" t="s">
        <v>39</v>
      </c>
      <c r="D125" s="25"/>
      <c r="E125" s="25"/>
      <c r="F125" s="25"/>
      <c r="G125" s="26" t="s">
        <v>94</v>
      </c>
      <c r="H125" s="25" t="s">
        <v>6</v>
      </c>
      <c r="I125" s="25" t="s">
        <v>7</v>
      </c>
      <c r="J125" s="39">
        <f>J126+J127</f>
        <v>462000000</v>
      </c>
      <c r="K125" s="39">
        <f>K126+K127</f>
        <v>0</v>
      </c>
      <c r="L125" s="39">
        <f>L126+L127</f>
        <v>182937256</v>
      </c>
      <c r="M125" s="28">
        <f>J125-L125-K125</f>
        <v>279062744</v>
      </c>
      <c r="N125" s="39">
        <f>N126+N127</f>
        <v>182937256</v>
      </c>
      <c r="O125" s="41">
        <f t="shared" si="41"/>
        <v>0.39596808658008659</v>
      </c>
      <c r="P125" s="39">
        <f>P126+P127</f>
        <v>115684856</v>
      </c>
      <c r="Q125" s="51">
        <f>Q126+Q127</f>
        <v>105720855</v>
      </c>
    </row>
    <row r="126" spans="1:19" s="67" customFormat="1" ht="16.5" customHeight="1" x14ac:dyDescent="0.25">
      <c r="A126" s="24" t="s">
        <v>4</v>
      </c>
      <c r="B126" s="20" t="s">
        <v>81</v>
      </c>
      <c r="C126" s="20" t="s">
        <v>39</v>
      </c>
      <c r="D126" s="20" t="s">
        <v>55</v>
      </c>
      <c r="E126" s="20" t="s">
        <v>40</v>
      </c>
      <c r="F126" s="20"/>
      <c r="G126" s="37" t="s">
        <v>85</v>
      </c>
      <c r="H126" s="20" t="s">
        <v>6</v>
      </c>
      <c r="I126" s="20" t="s">
        <v>7</v>
      </c>
      <c r="J126" s="44">
        <v>314386086</v>
      </c>
      <c r="K126" s="28">
        <v>0</v>
      </c>
      <c r="L126" s="44">
        <v>182937256</v>
      </c>
      <c r="M126" s="22">
        <f>+J126-L126-K126</f>
        <v>131448830</v>
      </c>
      <c r="N126" s="44">
        <v>182937256</v>
      </c>
      <c r="O126" s="40">
        <f>IF(N126&gt;1,N126/(J126-K126),0)</f>
        <v>0.58188725311463052</v>
      </c>
      <c r="P126" s="44">
        <v>115684856</v>
      </c>
      <c r="Q126" s="73">
        <v>105720855</v>
      </c>
    </row>
    <row r="127" spans="1:19" s="67" customFormat="1" ht="16.5" customHeight="1" x14ac:dyDescent="0.25">
      <c r="A127" s="24" t="s">
        <v>4</v>
      </c>
      <c r="B127" s="20" t="s">
        <v>81</v>
      </c>
      <c r="C127" s="20" t="s">
        <v>39</v>
      </c>
      <c r="D127" s="20" t="s">
        <v>55</v>
      </c>
      <c r="E127" s="20" t="s">
        <v>48</v>
      </c>
      <c r="F127" s="20"/>
      <c r="G127" s="37" t="s">
        <v>86</v>
      </c>
      <c r="H127" s="20" t="s">
        <v>6</v>
      </c>
      <c r="I127" s="20" t="s">
        <v>7</v>
      </c>
      <c r="J127" s="44">
        <v>147613914</v>
      </c>
      <c r="K127" s="28">
        <v>0</v>
      </c>
      <c r="L127" s="44">
        <v>0</v>
      </c>
      <c r="M127" s="22">
        <f>+J127-L127-K127</f>
        <v>147613914</v>
      </c>
      <c r="N127" s="44">
        <v>0</v>
      </c>
      <c r="O127" s="40">
        <f>IF(N127&gt;1,N127/(J127-K127),0)</f>
        <v>0</v>
      </c>
      <c r="P127" s="44">
        <v>0</v>
      </c>
      <c r="Q127" s="73">
        <v>0</v>
      </c>
    </row>
    <row r="128" spans="1:19" s="19" customFormat="1" ht="16.5" customHeight="1" x14ac:dyDescent="0.25">
      <c r="A128" s="24" t="s">
        <v>4</v>
      </c>
      <c r="B128" s="25" t="s">
        <v>81</v>
      </c>
      <c r="C128" s="25" t="s">
        <v>79</v>
      </c>
      <c r="D128" s="25"/>
      <c r="E128" s="25"/>
      <c r="F128" s="25"/>
      <c r="G128" s="26" t="s">
        <v>192</v>
      </c>
      <c r="H128" s="25" t="s">
        <v>6</v>
      </c>
      <c r="I128" s="25">
        <v>11</v>
      </c>
      <c r="J128" s="39">
        <f>J129</f>
        <v>403300000</v>
      </c>
      <c r="K128" s="28">
        <f>K129</f>
        <v>0</v>
      </c>
      <c r="L128" s="39">
        <f t="shared" ref="L128:Q129" si="45">L129</f>
        <v>21343900</v>
      </c>
      <c r="M128" s="28">
        <f>+J128-L128-K128</f>
        <v>381956100</v>
      </c>
      <c r="N128" s="39">
        <f t="shared" si="45"/>
        <v>21343900</v>
      </c>
      <c r="O128" s="40">
        <f>IF(N128&gt;1,N128/(J128-K128),0)</f>
        <v>5.2923134143317632E-2</v>
      </c>
      <c r="P128" s="39">
        <f t="shared" si="45"/>
        <v>21343900</v>
      </c>
      <c r="Q128" s="51">
        <f t="shared" si="45"/>
        <v>21343900</v>
      </c>
    </row>
    <row r="129" spans="1:18" ht="18" customHeight="1" x14ac:dyDescent="0.25">
      <c r="A129" s="24" t="s">
        <v>4</v>
      </c>
      <c r="B129" s="25" t="s">
        <v>81</v>
      </c>
      <c r="C129" s="25" t="s">
        <v>79</v>
      </c>
      <c r="D129" s="25"/>
      <c r="E129" s="25"/>
      <c r="F129" s="25"/>
      <c r="G129" s="26" t="s">
        <v>95</v>
      </c>
      <c r="H129" s="25" t="s">
        <v>6</v>
      </c>
      <c r="I129" s="25">
        <v>11</v>
      </c>
      <c r="J129" s="39">
        <f>J130</f>
        <v>403300000</v>
      </c>
      <c r="K129" s="28">
        <f>K130</f>
        <v>0</v>
      </c>
      <c r="L129" s="39">
        <f t="shared" si="45"/>
        <v>21343900</v>
      </c>
      <c r="M129" s="28">
        <f>+J129-L129-K129</f>
        <v>381956100</v>
      </c>
      <c r="N129" s="39">
        <f t="shared" si="45"/>
        <v>21343900</v>
      </c>
      <c r="O129" s="40">
        <f>IF(N129&gt;1,N129/(J129-K129),0)</f>
        <v>5.2923134143317632E-2</v>
      </c>
      <c r="P129" s="39">
        <f t="shared" si="45"/>
        <v>21343900</v>
      </c>
      <c r="Q129" s="51">
        <f t="shared" si="45"/>
        <v>21343900</v>
      </c>
    </row>
    <row r="130" spans="1:18" ht="21.75" customHeight="1" x14ac:dyDescent="0.25">
      <c r="A130" s="38" t="s">
        <v>4</v>
      </c>
      <c r="B130" s="20" t="s">
        <v>81</v>
      </c>
      <c r="C130" s="20" t="s">
        <v>79</v>
      </c>
      <c r="D130" s="20" t="s">
        <v>39</v>
      </c>
      <c r="E130" s="20"/>
      <c r="F130" s="20"/>
      <c r="G130" s="37" t="s">
        <v>95</v>
      </c>
      <c r="H130" s="20" t="s">
        <v>6</v>
      </c>
      <c r="I130" s="20">
        <v>11</v>
      </c>
      <c r="J130" s="44">
        <v>403300000</v>
      </c>
      <c r="K130" s="22">
        <v>0</v>
      </c>
      <c r="L130" s="44">
        <v>21343900</v>
      </c>
      <c r="M130" s="28">
        <f>+J130-L130-K130</f>
        <v>381956100</v>
      </c>
      <c r="N130" s="44">
        <v>21343900</v>
      </c>
      <c r="O130" s="40">
        <f t="shared" ref="O130:O133" si="46">IF(N130&gt;1,N130/(J130-K130),0)</f>
        <v>5.2923134143317632E-2</v>
      </c>
      <c r="P130" s="44">
        <v>21343900</v>
      </c>
      <c r="Q130" s="73">
        <v>21343900</v>
      </c>
    </row>
    <row r="131" spans="1:18" ht="21.75" customHeight="1" x14ac:dyDescent="0.25">
      <c r="A131" s="14" t="s">
        <v>4</v>
      </c>
      <c r="B131" s="4" t="s">
        <v>81</v>
      </c>
      <c r="C131" s="4"/>
      <c r="D131" s="4"/>
      <c r="E131" s="4"/>
      <c r="F131" s="4"/>
      <c r="G131" s="3" t="s">
        <v>136</v>
      </c>
      <c r="H131" s="4" t="s">
        <v>6</v>
      </c>
      <c r="I131" s="5" t="s">
        <v>7</v>
      </c>
      <c r="J131" s="6">
        <f>J123</f>
        <v>462000000</v>
      </c>
      <c r="K131" s="6">
        <f>K125</f>
        <v>0</v>
      </c>
      <c r="L131" s="6">
        <f>L125</f>
        <v>182937256</v>
      </c>
      <c r="M131" s="6">
        <f>M125</f>
        <v>279062744</v>
      </c>
      <c r="N131" s="6">
        <f>N125</f>
        <v>182937256</v>
      </c>
      <c r="O131" s="42">
        <f t="shared" si="46"/>
        <v>0.39596808658008659</v>
      </c>
      <c r="P131" s="6">
        <f>P125</f>
        <v>115684856</v>
      </c>
      <c r="Q131" s="15">
        <f>Q125</f>
        <v>105720855</v>
      </c>
    </row>
    <row r="132" spans="1:18" ht="16.5" customHeight="1" x14ac:dyDescent="0.25">
      <c r="A132" s="14" t="s">
        <v>4</v>
      </c>
      <c r="B132" s="4" t="s">
        <v>81</v>
      </c>
      <c r="C132" s="4"/>
      <c r="D132" s="4"/>
      <c r="E132" s="4"/>
      <c r="F132" s="4"/>
      <c r="G132" s="3" t="s">
        <v>136</v>
      </c>
      <c r="H132" s="4" t="s">
        <v>6</v>
      </c>
      <c r="I132" s="5">
        <v>11</v>
      </c>
      <c r="J132" s="6">
        <f>J124</f>
        <v>403300000</v>
      </c>
      <c r="K132" s="6">
        <f>K129</f>
        <v>0</v>
      </c>
      <c r="L132" s="6">
        <f>L124</f>
        <v>21343900</v>
      </c>
      <c r="M132" s="6">
        <f>M124</f>
        <v>381956100</v>
      </c>
      <c r="N132" s="6">
        <f>N124</f>
        <v>21343900</v>
      </c>
      <c r="O132" s="42">
        <f>IF(N132&gt;1,N132/(J132-K132),0)</f>
        <v>5.2923134143317632E-2</v>
      </c>
      <c r="P132" s="6">
        <f>P124</f>
        <v>21343900</v>
      </c>
      <c r="Q132" s="15">
        <f>Q124</f>
        <v>21343900</v>
      </c>
    </row>
    <row r="133" spans="1:18" ht="16.5" customHeight="1" x14ac:dyDescent="0.25">
      <c r="A133" s="127" t="s">
        <v>143</v>
      </c>
      <c r="B133" s="128"/>
      <c r="C133" s="128"/>
      <c r="D133" s="128"/>
      <c r="E133" s="128"/>
      <c r="F133" s="128"/>
      <c r="G133" s="128"/>
      <c r="H133" s="128"/>
      <c r="I133" s="129"/>
      <c r="J133" s="7">
        <f>J131+J132</f>
        <v>865300000</v>
      </c>
      <c r="K133" s="7">
        <f>K131+K132</f>
        <v>0</v>
      </c>
      <c r="L133" s="7">
        <f>L131+L132</f>
        <v>204281156</v>
      </c>
      <c r="M133" s="7">
        <f>M131+M132</f>
        <v>661018844</v>
      </c>
      <c r="N133" s="7">
        <f>N131+N132</f>
        <v>204281156</v>
      </c>
      <c r="O133" s="42">
        <f t="shared" si="46"/>
        <v>0.23608130821680343</v>
      </c>
      <c r="P133" s="7">
        <f>P131+P132</f>
        <v>137028756</v>
      </c>
      <c r="Q133" s="16">
        <f>Q131+Q132</f>
        <v>127064755</v>
      </c>
    </row>
    <row r="134" spans="1:18" ht="16.5" customHeight="1" x14ac:dyDescent="0.25">
      <c r="A134" s="17" t="s">
        <v>4</v>
      </c>
      <c r="B134" s="9"/>
      <c r="C134" s="9"/>
      <c r="D134" s="9"/>
      <c r="E134" s="9"/>
      <c r="F134" s="9"/>
      <c r="G134" s="10" t="s">
        <v>5</v>
      </c>
      <c r="H134" s="9" t="s">
        <v>6</v>
      </c>
      <c r="I134" s="11">
        <v>10</v>
      </c>
      <c r="J134" s="12">
        <f>+J131+J100+J38+J120</f>
        <v>200974900000</v>
      </c>
      <c r="K134" s="12">
        <f>+K131+K100+K38+K120</f>
        <v>5126800000</v>
      </c>
      <c r="L134" s="12">
        <f>+L131+L100+L38+L120</f>
        <v>36524308205.360001</v>
      </c>
      <c r="M134" s="12">
        <f>+M131+M100+M38+M120</f>
        <v>159323791794.64001</v>
      </c>
      <c r="N134" s="12">
        <f>+N131+N100+N38+N120</f>
        <v>35562260219.360001</v>
      </c>
      <c r="O134" s="43">
        <f>IF(N134&gt;1,N134/(J134-K134),0)</f>
        <v>0.18158082830193401</v>
      </c>
      <c r="P134" s="12">
        <f>+P131+P100+P38+P120</f>
        <v>24967025648.400002</v>
      </c>
      <c r="Q134" s="12">
        <f>+Q131+Q100+Q38+Q120</f>
        <v>24749059744.400002</v>
      </c>
    </row>
    <row r="135" spans="1:18" s="18" customFormat="1" ht="15" customHeight="1" x14ac:dyDescent="0.2">
      <c r="A135" s="17" t="s">
        <v>4</v>
      </c>
      <c r="B135" s="9"/>
      <c r="C135" s="9"/>
      <c r="D135" s="9"/>
      <c r="E135" s="9"/>
      <c r="F135" s="9"/>
      <c r="G135" s="10" t="s">
        <v>5</v>
      </c>
      <c r="H135" s="9" t="s">
        <v>6</v>
      </c>
      <c r="I135" s="11">
        <v>11</v>
      </c>
      <c r="J135" s="12">
        <f>J132</f>
        <v>403300000</v>
      </c>
      <c r="K135" s="12">
        <f t="shared" ref="K135:N135" si="47">K132</f>
        <v>0</v>
      </c>
      <c r="L135" s="12">
        <f t="shared" si="47"/>
        <v>21343900</v>
      </c>
      <c r="M135" s="12">
        <f t="shared" si="47"/>
        <v>381956100</v>
      </c>
      <c r="N135" s="12">
        <f t="shared" si="47"/>
        <v>21343900</v>
      </c>
      <c r="O135" s="43">
        <f>IF(N135&gt;1,N135/(J135-K135),0)</f>
        <v>5.2923134143317632E-2</v>
      </c>
      <c r="P135" s="12">
        <f t="shared" ref="P135:Q135" si="48">P132</f>
        <v>21343900</v>
      </c>
      <c r="Q135" s="12">
        <f t="shared" si="48"/>
        <v>21343900</v>
      </c>
      <c r="R135" s="66"/>
    </row>
    <row r="136" spans="1:18" s="18" customFormat="1" ht="15" customHeight="1" x14ac:dyDescent="0.2">
      <c r="A136" s="17" t="s">
        <v>4</v>
      </c>
      <c r="B136" s="9"/>
      <c r="C136" s="9"/>
      <c r="D136" s="9"/>
      <c r="E136" s="9"/>
      <c r="F136" s="9"/>
      <c r="G136" s="10" t="s">
        <v>5</v>
      </c>
      <c r="H136" s="9" t="s">
        <v>9</v>
      </c>
      <c r="I136" s="11">
        <v>20</v>
      </c>
      <c r="J136" s="12">
        <f>J101</f>
        <v>914500000</v>
      </c>
      <c r="K136" s="12">
        <f t="shared" ref="K136:N136" si="49">K101</f>
        <v>0</v>
      </c>
      <c r="L136" s="12">
        <f t="shared" si="49"/>
        <v>5185212</v>
      </c>
      <c r="M136" s="12">
        <f>M101</f>
        <v>909314788</v>
      </c>
      <c r="N136" s="12">
        <f t="shared" si="49"/>
        <v>5185212</v>
      </c>
      <c r="O136" s="43">
        <f>IF(N136&gt;1,N136/(J136-K136),0)</f>
        <v>5.669996719518863E-3</v>
      </c>
      <c r="P136" s="12">
        <f t="shared" ref="P136:Q136" si="50">P101</f>
        <v>0</v>
      </c>
      <c r="Q136" s="74">
        <f t="shared" si="50"/>
        <v>0</v>
      </c>
      <c r="R136" s="66"/>
    </row>
    <row r="137" spans="1:18" ht="15.75" customHeight="1" x14ac:dyDescent="0.25">
      <c r="A137" s="17" t="s">
        <v>4</v>
      </c>
      <c r="B137" s="9"/>
      <c r="C137" s="9"/>
      <c r="D137" s="9"/>
      <c r="E137" s="9"/>
      <c r="F137" s="9"/>
      <c r="G137" s="10" t="s">
        <v>5</v>
      </c>
      <c r="H137" s="9" t="s">
        <v>9</v>
      </c>
      <c r="I137" s="11">
        <v>21</v>
      </c>
      <c r="J137" s="12">
        <f>J102</f>
        <v>670300000</v>
      </c>
      <c r="K137" s="12">
        <f t="shared" ref="K137:N137" si="51">K102</f>
        <v>0</v>
      </c>
      <c r="L137" s="12">
        <f t="shared" si="51"/>
        <v>98609117</v>
      </c>
      <c r="M137" s="12">
        <f t="shared" si="51"/>
        <v>571690883</v>
      </c>
      <c r="N137" s="12">
        <f t="shared" si="51"/>
        <v>98609117</v>
      </c>
      <c r="O137" s="43">
        <f>IF(N137&gt;1,N137/(J137-K137),0)</f>
        <v>0.14711191556019693</v>
      </c>
      <c r="P137" s="12">
        <f t="shared" ref="P137:Q137" si="52">P102</f>
        <v>98609117</v>
      </c>
      <c r="Q137" s="74">
        <f t="shared" si="52"/>
        <v>98583267</v>
      </c>
    </row>
    <row r="138" spans="1:18" s="19" customFormat="1" ht="24.75" customHeight="1" thickBot="1" x14ac:dyDescent="0.3">
      <c r="A138" s="132" t="s">
        <v>30</v>
      </c>
      <c r="B138" s="133"/>
      <c r="C138" s="133"/>
      <c r="D138" s="133"/>
      <c r="E138" s="133"/>
      <c r="F138" s="133"/>
      <c r="G138" s="133"/>
      <c r="H138" s="133"/>
      <c r="I138" s="134"/>
      <c r="J138" s="61">
        <f>SUM(J134:J137)</f>
        <v>202963000000</v>
      </c>
      <c r="K138" s="61">
        <f t="shared" ref="K138:M138" si="53">SUM(K134:K137)</f>
        <v>5126800000</v>
      </c>
      <c r="L138" s="61">
        <f t="shared" si="53"/>
        <v>36649446434.360001</v>
      </c>
      <c r="M138" s="61">
        <f t="shared" si="53"/>
        <v>161186753565.64001</v>
      </c>
      <c r="N138" s="61">
        <f>SUM(N134:N137)</f>
        <v>35687398448.360001</v>
      </c>
      <c r="O138" s="63">
        <f>IF(N138&gt;1,N138/(J138-K138),0)</f>
        <v>0.18038861668572284</v>
      </c>
      <c r="P138" s="61">
        <f t="shared" ref="P138:Q138" si="54">SUM(P134:P137)</f>
        <v>25086978665.400002</v>
      </c>
      <c r="Q138" s="75">
        <f t="shared" si="54"/>
        <v>24868986911.400002</v>
      </c>
    </row>
    <row r="139" spans="1:18" s="19" customFormat="1" ht="24.75" customHeight="1" thickBot="1" x14ac:dyDescent="0.3">
      <c r="A139" s="124" t="s">
        <v>33</v>
      </c>
      <c r="B139" s="125"/>
      <c r="C139" s="125"/>
      <c r="D139" s="125"/>
      <c r="E139" s="125"/>
      <c r="F139" s="125"/>
      <c r="G139" s="125"/>
      <c r="H139" s="125"/>
      <c r="I139" s="125"/>
      <c r="J139" s="125"/>
      <c r="K139" s="125"/>
      <c r="L139" s="125"/>
      <c r="M139" s="125"/>
      <c r="N139" s="125"/>
      <c r="O139" s="125"/>
      <c r="P139" s="125"/>
      <c r="Q139" s="126"/>
    </row>
    <row r="140" spans="1:18" s="19" customFormat="1" ht="24.75" customHeight="1" x14ac:dyDescent="0.25">
      <c r="A140" s="24" t="s">
        <v>19</v>
      </c>
      <c r="B140" s="25">
        <v>2901</v>
      </c>
      <c r="C140" s="25"/>
      <c r="D140" s="25"/>
      <c r="E140" s="25"/>
      <c r="F140" s="25"/>
      <c r="G140" s="26" t="s">
        <v>133</v>
      </c>
      <c r="H140" s="50" t="s">
        <v>6</v>
      </c>
      <c r="I140" s="27">
        <v>11</v>
      </c>
      <c r="J140" s="39">
        <f>J143+J144+J145+J146+J149+J150+J153</f>
        <v>16391000000</v>
      </c>
      <c r="K140" s="28">
        <f>K143+K144+K145+K146+K149+K150+K153</f>
        <v>0</v>
      </c>
      <c r="L140" s="28">
        <f>L143+L144+L145+L146+L149+L150+L153</f>
        <v>322098291.71000004</v>
      </c>
      <c r="M140" s="28">
        <f>M143+M144+M145+M146+M149+M150+M153</f>
        <v>16068901708.290001</v>
      </c>
      <c r="N140" s="28">
        <f>N143+N144+N145+N146+N149+N150+N153</f>
        <v>281378713.71000004</v>
      </c>
      <c r="O140" s="41">
        <f t="shared" ref="O140:O150" si="55">IF(N140&gt;1,N140/(J140-K140),0)</f>
        <v>1.7166659368555916E-2</v>
      </c>
      <c r="P140" s="28">
        <f>P143+P144+P145+P146+P149+P150+P153</f>
        <v>58876887.710000001</v>
      </c>
      <c r="Q140" s="36">
        <f>Q143+Q144+Q145+Q146+Q149+Q150+Q153</f>
        <v>22510562.710000001</v>
      </c>
    </row>
    <row r="141" spans="1:18" ht="33" customHeight="1" x14ac:dyDescent="0.25">
      <c r="A141" s="24" t="s">
        <v>19</v>
      </c>
      <c r="B141" s="25">
        <v>2901</v>
      </c>
      <c r="C141" s="25"/>
      <c r="D141" s="25"/>
      <c r="E141" s="25"/>
      <c r="F141" s="25"/>
      <c r="G141" s="26" t="s">
        <v>35</v>
      </c>
      <c r="H141" s="25" t="s">
        <v>9</v>
      </c>
      <c r="I141" s="27">
        <v>20</v>
      </c>
      <c r="J141" s="28">
        <f>J147+J151</f>
        <v>11000000000</v>
      </c>
      <c r="K141" s="28">
        <f>K147+K151</f>
        <v>0</v>
      </c>
      <c r="L141" s="28">
        <f>L147+L151</f>
        <v>85642</v>
      </c>
      <c r="M141" s="28">
        <f>M147+M151</f>
        <v>10999914358</v>
      </c>
      <c r="N141" s="28">
        <f>N147+N151</f>
        <v>85642</v>
      </c>
      <c r="O141" s="41">
        <f t="shared" si="55"/>
        <v>7.7856363636363643E-6</v>
      </c>
      <c r="P141" s="39">
        <f>P147+P151</f>
        <v>0</v>
      </c>
      <c r="Q141" s="36">
        <f>Q147+Q151</f>
        <v>0</v>
      </c>
    </row>
    <row r="142" spans="1:18" ht="32.25" customHeight="1" x14ac:dyDescent="0.25">
      <c r="A142" s="24" t="s">
        <v>19</v>
      </c>
      <c r="B142" s="25">
        <v>2901</v>
      </c>
      <c r="C142" s="25"/>
      <c r="D142" s="25"/>
      <c r="E142" s="25"/>
      <c r="F142" s="25"/>
      <c r="G142" s="26" t="s">
        <v>35</v>
      </c>
      <c r="H142" s="25" t="s">
        <v>9</v>
      </c>
      <c r="I142" s="27">
        <v>21</v>
      </c>
      <c r="J142" s="28">
        <f>J148+J152</f>
        <v>2520100000</v>
      </c>
      <c r="K142" s="28">
        <f>K152</f>
        <v>0</v>
      </c>
      <c r="L142" s="28">
        <f>L148+L152</f>
        <v>0</v>
      </c>
      <c r="M142" s="28">
        <f>M148+M152</f>
        <v>2520100000</v>
      </c>
      <c r="N142" s="28">
        <f>N148+N152</f>
        <v>0</v>
      </c>
      <c r="O142" s="41">
        <f t="shared" si="55"/>
        <v>0</v>
      </c>
      <c r="P142" s="28">
        <f>P148+P152</f>
        <v>0</v>
      </c>
      <c r="Q142" s="36">
        <f>Q148+Q152</f>
        <v>0</v>
      </c>
    </row>
    <row r="143" spans="1:18" ht="46.5" customHeight="1" x14ac:dyDescent="0.25">
      <c r="A143" s="68" t="s">
        <v>19</v>
      </c>
      <c r="B143" s="79" t="s">
        <v>102</v>
      </c>
      <c r="C143" s="79" t="s">
        <v>103</v>
      </c>
      <c r="D143" s="79" t="s">
        <v>104</v>
      </c>
      <c r="E143" s="79" t="s">
        <v>0</v>
      </c>
      <c r="F143" s="79" t="s">
        <v>0</v>
      </c>
      <c r="G143" s="80" t="s">
        <v>117</v>
      </c>
      <c r="H143" s="79" t="s">
        <v>6</v>
      </c>
      <c r="I143" s="81">
        <v>11</v>
      </c>
      <c r="J143" s="64">
        <v>4700000000</v>
      </c>
      <c r="K143" s="64">
        <v>0</v>
      </c>
      <c r="L143" s="64">
        <v>55938128</v>
      </c>
      <c r="M143" s="82">
        <f t="shared" ref="M143:M153" si="56">+J143-L143-K143</f>
        <v>4644061872</v>
      </c>
      <c r="N143" s="82">
        <v>18049586</v>
      </c>
      <c r="O143" s="40">
        <f t="shared" si="55"/>
        <v>3.8403374468085109E-3</v>
      </c>
      <c r="P143" s="82">
        <v>4000000</v>
      </c>
      <c r="Q143" s="83">
        <v>0</v>
      </c>
    </row>
    <row r="144" spans="1:18" ht="24.75" customHeight="1" x14ac:dyDescent="0.25">
      <c r="A144" s="68" t="s">
        <v>19</v>
      </c>
      <c r="B144" s="79" t="s">
        <v>102</v>
      </c>
      <c r="C144" s="79" t="s">
        <v>103</v>
      </c>
      <c r="D144" s="79" t="s">
        <v>7</v>
      </c>
      <c r="E144" s="79" t="s">
        <v>0</v>
      </c>
      <c r="F144" s="79" t="s">
        <v>0</v>
      </c>
      <c r="G144" s="80" t="s">
        <v>118</v>
      </c>
      <c r="H144" s="79" t="s">
        <v>6</v>
      </c>
      <c r="I144" s="81">
        <v>11</v>
      </c>
      <c r="J144" s="82">
        <v>160000000</v>
      </c>
      <c r="K144" s="64">
        <v>0</v>
      </c>
      <c r="L144" s="64">
        <v>28636269</v>
      </c>
      <c r="M144" s="82">
        <f t="shared" si="56"/>
        <v>131363731</v>
      </c>
      <c r="N144" s="82">
        <v>28636269</v>
      </c>
      <c r="O144" s="40">
        <f t="shared" si="55"/>
        <v>0.17897668124999999</v>
      </c>
      <c r="P144" s="82">
        <v>6034533</v>
      </c>
      <c r="Q144" s="83">
        <v>3174087</v>
      </c>
    </row>
    <row r="145" spans="1:17" ht="51.75" customHeight="1" x14ac:dyDescent="0.25">
      <c r="A145" s="68" t="s">
        <v>19</v>
      </c>
      <c r="B145" s="79" t="s">
        <v>102</v>
      </c>
      <c r="C145" s="79" t="s">
        <v>103</v>
      </c>
      <c r="D145" s="79" t="s">
        <v>8</v>
      </c>
      <c r="E145" s="79" t="s">
        <v>0</v>
      </c>
      <c r="F145" s="79" t="s">
        <v>0</v>
      </c>
      <c r="G145" s="80" t="s">
        <v>119</v>
      </c>
      <c r="H145" s="79" t="s">
        <v>6</v>
      </c>
      <c r="I145" s="81">
        <v>11</v>
      </c>
      <c r="J145" s="64">
        <v>3901000000</v>
      </c>
      <c r="K145" s="64">
        <v>0</v>
      </c>
      <c r="L145" s="64">
        <v>138301523</v>
      </c>
      <c r="M145" s="82">
        <f t="shared" si="56"/>
        <v>3762698477</v>
      </c>
      <c r="N145" s="82">
        <v>136670487</v>
      </c>
      <c r="O145" s="40">
        <f t="shared" si="55"/>
        <v>3.5034731350935655E-2</v>
      </c>
      <c r="P145" s="82">
        <v>7273813</v>
      </c>
      <c r="Q145" s="83">
        <v>4273813</v>
      </c>
    </row>
    <row r="146" spans="1:17" ht="41.25" customHeight="1" x14ac:dyDescent="0.25">
      <c r="A146" s="68" t="s">
        <v>19</v>
      </c>
      <c r="B146" s="79" t="s">
        <v>102</v>
      </c>
      <c r="C146" s="79" t="s">
        <v>103</v>
      </c>
      <c r="D146" s="79" t="s">
        <v>105</v>
      </c>
      <c r="E146" s="79" t="s">
        <v>0</v>
      </c>
      <c r="F146" s="79" t="s">
        <v>0</v>
      </c>
      <c r="G146" s="80" t="s">
        <v>120</v>
      </c>
      <c r="H146" s="79" t="s">
        <v>6</v>
      </c>
      <c r="I146" s="81">
        <v>11</v>
      </c>
      <c r="J146" s="82">
        <v>3710000000</v>
      </c>
      <c r="K146" s="64">
        <v>0</v>
      </c>
      <c r="L146" s="64">
        <v>21665559.710000001</v>
      </c>
      <c r="M146" s="82">
        <f t="shared" si="56"/>
        <v>3688334440.29</v>
      </c>
      <c r="N146" s="82">
        <v>20465559.710000001</v>
      </c>
      <c r="O146" s="40">
        <f t="shared" si="55"/>
        <v>5.5163233719676555E-3</v>
      </c>
      <c r="P146" s="82">
        <v>14391900.710000001</v>
      </c>
      <c r="Q146" s="83">
        <v>13306781.710000001</v>
      </c>
    </row>
    <row r="147" spans="1:17" ht="41.25" customHeight="1" x14ac:dyDescent="0.25">
      <c r="A147" s="68" t="s">
        <v>19</v>
      </c>
      <c r="B147" s="79" t="s">
        <v>102</v>
      </c>
      <c r="C147" s="79" t="s">
        <v>103</v>
      </c>
      <c r="D147" s="79" t="s">
        <v>105</v>
      </c>
      <c r="E147" s="79" t="s">
        <v>0</v>
      </c>
      <c r="F147" s="79" t="s">
        <v>0</v>
      </c>
      <c r="G147" s="80" t="s">
        <v>120</v>
      </c>
      <c r="H147" s="79" t="s">
        <v>9</v>
      </c>
      <c r="I147" s="81">
        <v>20</v>
      </c>
      <c r="J147" s="82">
        <v>4000000000</v>
      </c>
      <c r="K147" s="64">
        <v>0</v>
      </c>
      <c r="L147" s="64">
        <v>85642</v>
      </c>
      <c r="M147" s="82">
        <f t="shared" si="56"/>
        <v>3999914358</v>
      </c>
      <c r="N147" s="82">
        <v>85642</v>
      </c>
      <c r="O147" s="40">
        <f t="shared" si="55"/>
        <v>2.1410500000000001E-5</v>
      </c>
      <c r="P147" s="82">
        <v>0</v>
      </c>
      <c r="Q147" s="83">
        <v>0</v>
      </c>
    </row>
    <row r="148" spans="1:17" ht="40.5" customHeight="1" x14ac:dyDescent="0.25">
      <c r="A148" s="68" t="s">
        <v>19</v>
      </c>
      <c r="B148" s="79" t="s">
        <v>102</v>
      </c>
      <c r="C148" s="79" t="s">
        <v>103</v>
      </c>
      <c r="D148" s="79" t="s">
        <v>105</v>
      </c>
      <c r="E148" s="79" t="s">
        <v>0</v>
      </c>
      <c r="F148" s="79" t="s">
        <v>0</v>
      </c>
      <c r="G148" s="80" t="s">
        <v>120</v>
      </c>
      <c r="H148" s="79" t="s">
        <v>9</v>
      </c>
      <c r="I148" s="81">
        <v>21</v>
      </c>
      <c r="J148" s="82">
        <v>72300000</v>
      </c>
      <c r="K148" s="64">
        <v>0</v>
      </c>
      <c r="L148" s="64">
        <v>0</v>
      </c>
      <c r="M148" s="82">
        <f t="shared" ref="M148" si="57">+J148-L148-K148</f>
        <v>72300000</v>
      </c>
      <c r="N148" s="82">
        <v>0</v>
      </c>
      <c r="O148" s="40">
        <f t="shared" si="55"/>
        <v>0</v>
      </c>
      <c r="P148" s="82">
        <v>0</v>
      </c>
      <c r="Q148" s="83">
        <v>0</v>
      </c>
    </row>
    <row r="149" spans="1:17" ht="43.5" customHeight="1" x14ac:dyDescent="0.25">
      <c r="A149" s="68" t="s">
        <v>19</v>
      </c>
      <c r="B149" s="79" t="s">
        <v>102</v>
      </c>
      <c r="C149" s="79" t="s">
        <v>103</v>
      </c>
      <c r="D149" s="79" t="s">
        <v>106</v>
      </c>
      <c r="E149" s="79" t="s">
        <v>0</v>
      </c>
      <c r="F149" s="79" t="s">
        <v>0</v>
      </c>
      <c r="G149" s="80" t="s">
        <v>121</v>
      </c>
      <c r="H149" s="79" t="s">
        <v>6</v>
      </c>
      <c r="I149" s="81">
        <v>11</v>
      </c>
      <c r="J149" s="64">
        <v>3210000000</v>
      </c>
      <c r="K149" s="64">
        <v>0</v>
      </c>
      <c r="L149" s="64">
        <v>65997285</v>
      </c>
      <c r="M149" s="82">
        <f t="shared" si="56"/>
        <v>3144002715</v>
      </c>
      <c r="N149" s="82">
        <v>65997285</v>
      </c>
      <c r="O149" s="40">
        <f t="shared" si="55"/>
        <v>2.0559901869158879E-2</v>
      </c>
      <c r="P149" s="82">
        <v>22070468</v>
      </c>
      <c r="Q149" s="83">
        <v>1070468</v>
      </c>
    </row>
    <row r="150" spans="1:17" ht="42.75" customHeight="1" x14ac:dyDescent="0.25">
      <c r="A150" s="68" t="s">
        <v>19</v>
      </c>
      <c r="B150" s="79" t="s">
        <v>102</v>
      </c>
      <c r="C150" s="79" t="s">
        <v>103</v>
      </c>
      <c r="D150" s="79" t="s">
        <v>107</v>
      </c>
      <c r="E150" s="79" t="s">
        <v>0</v>
      </c>
      <c r="F150" s="79"/>
      <c r="G150" s="80" t="s">
        <v>122</v>
      </c>
      <c r="H150" s="79" t="s">
        <v>6</v>
      </c>
      <c r="I150" s="81">
        <v>11</v>
      </c>
      <c r="J150" s="82">
        <v>60000000</v>
      </c>
      <c r="K150" s="64">
        <v>0</v>
      </c>
      <c r="L150" s="64">
        <v>11072763</v>
      </c>
      <c r="M150" s="82">
        <f t="shared" si="56"/>
        <v>48927237</v>
      </c>
      <c r="N150" s="82">
        <v>11072763</v>
      </c>
      <c r="O150" s="40">
        <f t="shared" si="55"/>
        <v>0.18454604999999999</v>
      </c>
      <c r="P150" s="82">
        <v>5106173</v>
      </c>
      <c r="Q150" s="83">
        <v>685413</v>
      </c>
    </row>
    <row r="151" spans="1:17" ht="41.25" customHeight="1" x14ac:dyDescent="0.25">
      <c r="A151" s="68" t="s">
        <v>19</v>
      </c>
      <c r="B151" s="79" t="s">
        <v>102</v>
      </c>
      <c r="C151" s="79" t="s">
        <v>103</v>
      </c>
      <c r="D151" s="79" t="s">
        <v>107</v>
      </c>
      <c r="E151" s="79" t="s">
        <v>0</v>
      </c>
      <c r="F151" s="79" t="s">
        <v>0</v>
      </c>
      <c r="G151" s="80" t="s">
        <v>122</v>
      </c>
      <c r="H151" s="79" t="s">
        <v>9</v>
      </c>
      <c r="I151" s="81">
        <v>20</v>
      </c>
      <c r="J151" s="64">
        <v>7000000000</v>
      </c>
      <c r="K151" s="64">
        <v>0</v>
      </c>
      <c r="L151" s="64">
        <v>0</v>
      </c>
      <c r="M151" s="82">
        <f t="shared" si="56"/>
        <v>7000000000</v>
      </c>
      <c r="N151" s="82">
        <v>0</v>
      </c>
      <c r="O151" s="40">
        <f t="shared" ref="O151" si="58">IF(N151&gt;1,N151/(J151-K151),0)</f>
        <v>0</v>
      </c>
      <c r="P151" s="82">
        <v>0</v>
      </c>
      <c r="Q151" s="83">
        <v>0</v>
      </c>
    </row>
    <row r="152" spans="1:17" s="67" customFormat="1" ht="42.75" customHeight="1" x14ac:dyDescent="0.25">
      <c r="A152" s="68" t="s">
        <v>19</v>
      </c>
      <c r="B152" s="79" t="s">
        <v>102</v>
      </c>
      <c r="C152" s="79" t="s">
        <v>103</v>
      </c>
      <c r="D152" s="79" t="s">
        <v>107</v>
      </c>
      <c r="E152" s="79" t="s">
        <v>0</v>
      </c>
      <c r="F152" s="79" t="s">
        <v>0</v>
      </c>
      <c r="G152" s="80" t="s">
        <v>122</v>
      </c>
      <c r="H152" s="79" t="s">
        <v>9</v>
      </c>
      <c r="I152" s="81">
        <v>21</v>
      </c>
      <c r="J152" s="64">
        <v>2447800000</v>
      </c>
      <c r="K152" s="64">
        <v>0</v>
      </c>
      <c r="L152" s="64">
        <v>0</v>
      </c>
      <c r="M152" s="82">
        <f t="shared" si="56"/>
        <v>2447800000</v>
      </c>
      <c r="N152" s="82">
        <v>0</v>
      </c>
      <c r="O152" s="40">
        <f>IF(N152&gt;1,N152/(J152-K152),0)</f>
        <v>0</v>
      </c>
      <c r="P152" s="82">
        <v>0</v>
      </c>
      <c r="Q152" s="83">
        <v>0</v>
      </c>
    </row>
    <row r="153" spans="1:17" ht="31.5" customHeight="1" x14ac:dyDescent="0.25">
      <c r="A153" s="68" t="s">
        <v>19</v>
      </c>
      <c r="B153" s="79" t="s">
        <v>102</v>
      </c>
      <c r="C153" s="79" t="s">
        <v>103</v>
      </c>
      <c r="D153" s="79" t="s">
        <v>108</v>
      </c>
      <c r="E153" s="79" t="s">
        <v>0</v>
      </c>
      <c r="F153" s="79" t="s">
        <v>0</v>
      </c>
      <c r="G153" s="80" t="s">
        <v>123</v>
      </c>
      <c r="H153" s="79" t="s">
        <v>6</v>
      </c>
      <c r="I153" s="81">
        <v>11</v>
      </c>
      <c r="J153" s="82">
        <v>650000000</v>
      </c>
      <c r="K153" s="64">
        <v>0</v>
      </c>
      <c r="L153" s="64">
        <v>486764</v>
      </c>
      <c r="M153" s="82">
        <f t="shared" si="56"/>
        <v>649513236</v>
      </c>
      <c r="N153" s="82">
        <v>486764</v>
      </c>
      <c r="O153" s="40">
        <f>IF(N153&gt;1,N153/(J153-K153),0)</f>
        <v>7.4886769230769236E-4</v>
      </c>
      <c r="P153" s="82">
        <v>0</v>
      </c>
      <c r="Q153" s="83">
        <v>0</v>
      </c>
    </row>
    <row r="154" spans="1:17" ht="31.5" customHeight="1" x14ac:dyDescent="0.25">
      <c r="A154" s="72" t="s">
        <v>19</v>
      </c>
      <c r="B154" s="25">
        <v>2999</v>
      </c>
      <c r="C154" s="25"/>
      <c r="D154" s="25"/>
      <c r="E154" s="25"/>
      <c r="F154" s="25"/>
      <c r="G154" s="26" t="s">
        <v>134</v>
      </c>
      <c r="H154" s="25" t="s">
        <v>6</v>
      </c>
      <c r="I154" s="27">
        <v>11</v>
      </c>
      <c r="J154" s="28">
        <f>SUM(J155:J165)</f>
        <v>13934182129</v>
      </c>
      <c r="K154" s="39">
        <f>SUM(K156:K165)</f>
        <v>0</v>
      </c>
      <c r="L154" s="39">
        <f>SUM(L156:L165)</f>
        <v>5114827033.6099997</v>
      </c>
      <c r="M154" s="28">
        <f>SUM(M155:M165)</f>
        <v>8819355095.3899994</v>
      </c>
      <c r="N154" s="28">
        <f>SUM(N156:N165)</f>
        <v>4997177635.6300001</v>
      </c>
      <c r="O154" s="41">
        <f>IF(N154&gt;1,N154/(J154-K154),0)</f>
        <v>0.3586272656239945</v>
      </c>
      <c r="P154" s="28">
        <f>SUM(P156:P165)</f>
        <v>9048933</v>
      </c>
      <c r="Q154" s="36">
        <f>SUM(Q156:Q165)</f>
        <v>2419773</v>
      </c>
    </row>
    <row r="155" spans="1:17" ht="42.75" customHeight="1" x14ac:dyDescent="0.25">
      <c r="A155" s="68" t="s">
        <v>19</v>
      </c>
      <c r="B155" s="20" t="s">
        <v>109</v>
      </c>
      <c r="C155" s="20" t="s">
        <v>103</v>
      </c>
      <c r="D155" s="20">
        <v>11</v>
      </c>
      <c r="E155" s="20"/>
      <c r="F155" s="20"/>
      <c r="G155" s="37" t="s">
        <v>146</v>
      </c>
      <c r="H155" s="20" t="s">
        <v>6</v>
      </c>
      <c r="I155" s="21">
        <v>11</v>
      </c>
      <c r="J155" s="22">
        <v>1000000000</v>
      </c>
      <c r="K155" s="44">
        <v>0</v>
      </c>
      <c r="L155" s="44">
        <v>0</v>
      </c>
      <c r="M155" s="22">
        <f t="shared" ref="M155" si="59">+J155-L155-K155</f>
        <v>1000000000</v>
      </c>
      <c r="N155" s="22">
        <v>0</v>
      </c>
      <c r="O155" s="40">
        <f>IF(N155&gt;1,N155/(J155-K155),0)</f>
        <v>0</v>
      </c>
      <c r="P155" s="22">
        <v>0</v>
      </c>
      <c r="Q155" s="23">
        <v>0</v>
      </c>
    </row>
    <row r="156" spans="1:17" ht="33" customHeight="1" x14ac:dyDescent="0.25">
      <c r="A156" s="68" t="s">
        <v>19</v>
      </c>
      <c r="B156" s="79" t="s">
        <v>109</v>
      </c>
      <c r="C156" s="79" t="s">
        <v>103</v>
      </c>
      <c r="D156" s="79" t="s">
        <v>106</v>
      </c>
      <c r="E156" s="79"/>
      <c r="F156" s="79"/>
      <c r="G156" s="80" t="s">
        <v>124</v>
      </c>
      <c r="H156" s="79" t="s">
        <v>6</v>
      </c>
      <c r="I156" s="81">
        <v>11</v>
      </c>
      <c r="J156" s="82">
        <v>240000000</v>
      </c>
      <c r="K156" s="64">
        <v>0</v>
      </c>
      <c r="L156" s="64">
        <v>0</v>
      </c>
      <c r="M156" s="82">
        <f t="shared" ref="M156:M165" si="60">+J156-L156-K156</f>
        <v>240000000</v>
      </c>
      <c r="N156" s="82">
        <v>0</v>
      </c>
      <c r="O156" s="40">
        <f t="shared" ref="O156:O158" si="61">IF(N156&gt;1,N156/(J156-K156),0)</f>
        <v>0</v>
      </c>
      <c r="P156" s="82"/>
      <c r="Q156" s="83">
        <v>0</v>
      </c>
    </row>
    <row r="157" spans="1:17" ht="33" customHeight="1" x14ac:dyDescent="0.25">
      <c r="A157" s="68" t="s">
        <v>19</v>
      </c>
      <c r="B157" s="79" t="s">
        <v>109</v>
      </c>
      <c r="C157" s="79" t="s">
        <v>103</v>
      </c>
      <c r="D157" s="79" t="s">
        <v>107</v>
      </c>
      <c r="E157" s="79" t="s">
        <v>0</v>
      </c>
      <c r="F157" s="79" t="s">
        <v>0</v>
      </c>
      <c r="G157" s="80" t="s">
        <v>125</v>
      </c>
      <c r="H157" s="79" t="s">
        <v>6</v>
      </c>
      <c r="I157" s="81">
        <v>11</v>
      </c>
      <c r="J157" s="82">
        <v>6350000000</v>
      </c>
      <c r="K157" s="64">
        <v>0</v>
      </c>
      <c r="L157" s="64">
        <v>4656032752.9799995</v>
      </c>
      <c r="M157" s="82">
        <f t="shared" si="60"/>
        <v>1693967247.0200005</v>
      </c>
      <c r="N157" s="82">
        <v>4558783355</v>
      </c>
      <c r="O157" s="40">
        <f t="shared" si="61"/>
        <v>0.71791863858267713</v>
      </c>
      <c r="P157" s="82"/>
      <c r="Q157" s="82">
        <v>0</v>
      </c>
    </row>
    <row r="158" spans="1:17" ht="45" customHeight="1" x14ac:dyDescent="0.25">
      <c r="A158" s="68" t="s">
        <v>19</v>
      </c>
      <c r="B158" s="79" t="s">
        <v>109</v>
      </c>
      <c r="C158" s="79" t="s">
        <v>103</v>
      </c>
      <c r="D158" s="79" t="s">
        <v>108</v>
      </c>
      <c r="E158" s="79" t="s">
        <v>0</v>
      </c>
      <c r="F158" s="79" t="s">
        <v>0</v>
      </c>
      <c r="G158" s="80" t="s">
        <v>126</v>
      </c>
      <c r="H158" s="79" t="s">
        <v>6</v>
      </c>
      <c r="I158" s="81">
        <v>11</v>
      </c>
      <c r="J158" s="82">
        <v>3234182129</v>
      </c>
      <c r="K158" s="64">
        <v>0</v>
      </c>
      <c r="L158" s="64">
        <v>16762853</v>
      </c>
      <c r="M158" s="82">
        <f t="shared" si="60"/>
        <v>3217419276</v>
      </c>
      <c r="N158" s="82">
        <v>16762853</v>
      </c>
      <c r="O158" s="40">
        <f t="shared" si="61"/>
        <v>5.1830269080062686E-3</v>
      </c>
      <c r="P158" s="82">
        <v>7419773</v>
      </c>
      <c r="Q158" s="83">
        <v>2419773</v>
      </c>
    </row>
    <row r="159" spans="1:17" ht="33" customHeight="1" x14ac:dyDescent="0.25">
      <c r="A159" s="68" t="s">
        <v>19</v>
      </c>
      <c r="B159" s="79" t="s">
        <v>109</v>
      </c>
      <c r="C159" s="79" t="s">
        <v>103</v>
      </c>
      <c r="D159" s="79" t="s">
        <v>110</v>
      </c>
      <c r="E159" s="79"/>
      <c r="F159" s="79"/>
      <c r="G159" s="80" t="s">
        <v>127</v>
      </c>
      <c r="H159" s="79" t="s">
        <v>6</v>
      </c>
      <c r="I159" s="81">
        <v>11</v>
      </c>
      <c r="J159" s="82">
        <v>400000000</v>
      </c>
      <c r="K159" s="64">
        <v>0</v>
      </c>
      <c r="L159" s="64">
        <v>0</v>
      </c>
      <c r="M159" s="82">
        <f t="shared" si="60"/>
        <v>400000000</v>
      </c>
      <c r="N159" s="82">
        <v>0</v>
      </c>
      <c r="O159" s="40">
        <f t="shared" ref="O159:O167" si="62">IF(N159&gt;1,N159/(J159-K159),0)</f>
        <v>0</v>
      </c>
      <c r="P159" s="82">
        <v>0</v>
      </c>
      <c r="Q159" s="83">
        <v>0</v>
      </c>
    </row>
    <row r="160" spans="1:17" ht="39.75" customHeight="1" x14ac:dyDescent="0.25">
      <c r="A160" s="68" t="s">
        <v>19</v>
      </c>
      <c r="B160" s="79" t="s">
        <v>109</v>
      </c>
      <c r="C160" s="79" t="s">
        <v>103</v>
      </c>
      <c r="D160" s="79" t="s">
        <v>111</v>
      </c>
      <c r="E160" s="79"/>
      <c r="F160" s="79"/>
      <c r="G160" s="80" t="s">
        <v>128</v>
      </c>
      <c r="H160" s="79" t="s">
        <v>6</v>
      </c>
      <c r="I160" s="81">
        <v>11</v>
      </c>
      <c r="J160" s="82">
        <v>100000000</v>
      </c>
      <c r="K160" s="64">
        <v>0</v>
      </c>
      <c r="L160" s="64">
        <v>51320000</v>
      </c>
      <c r="M160" s="82">
        <f t="shared" si="60"/>
        <v>48680000</v>
      </c>
      <c r="N160" s="82">
        <v>51320000</v>
      </c>
      <c r="O160" s="40">
        <f t="shared" si="62"/>
        <v>0.51319999999999999</v>
      </c>
      <c r="P160" s="82">
        <v>0</v>
      </c>
      <c r="Q160" s="83">
        <v>0</v>
      </c>
    </row>
    <row r="161" spans="1:17" ht="32.25" customHeight="1" x14ac:dyDescent="0.25">
      <c r="A161" s="68" t="s">
        <v>19</v>
      </c>
      <c r="B161" s="79" t="s">
        <v>109</v>
      </c>
      <c r="C161" s="79" t="s">
        <v>103</v>
      </c>
      <c r="D161" s="79" t="s">
        <v>112</v>
      </c>
      <c r="E161" s="79" t="s">
        <v>0</v>
      </c>
      <c r="F161" s="79" t="s">
        <v>0</v>
      </c>
      <c r="G161" s="80" t="s">
        <v>129</v>
      </c>
      <c r="H161" s="79" t="s">
        <v>6</v>
      </c>
      <c r="I161" s="81">
        <v>11</v>
      </c>
      <c r="J161" s="82">
        <v>530000000</v>
      </c>
      <c r="K161" s="64">
        <v>0</v>
      </c>
      <c r="L161" s="64">
        <v>246355382.63</v>
      </c>
      <c r="M161" s="82">
        <f t="shared" si="60"/>
        <v>283644617.37</v>
      </c>
      <c r="N161" s="82">
        <v>246355382.63</v>
      </c>
      <c r="O161" s="40">
        <f t="shared" si="62"/>
        <v>0.46482147666037738</v>
      </c>
      <c r="P161" s="82">
        <v>0</v>
      </c>
      <c r="Q161" s="83">
        <v>0</v>
      </c>
    </row>
    <row r="162" spans="1:17" ht="32.25" customHeight="1" x14ac:dyDescent="0.25">
      <c r="A162" s="68" t="s">
        <v>19</v>
      </c>
      <c r="B162" s="79" t="s">
        <v>109</v>
      </c>
      <c r="C162" s="79" t="s">
        <v>103</v>
      </c>
      <c r="D162" s="79" t="s">
        <v>113</v>
      </c>
      <c r="E162" s="79" t="s">
        <v>0</v>
      </c>
      <c r="F162" s="79" t="s">
        <v>0</v>
      </c>
      <c r="G162" s="80" t="s">
        <v>130</v>
      </c>
      <c r="H162" s="79" t="s">
        <v>6</v>
      </c>
      <c r="I162" s="81">
        <v>11</v>
      </c>
      <c r="J162" s="82">
        <v>330000000</v>
      </c>
      <c r="K162" s="64">
        <v>0</v>
      </c>
      <c r="L162" s="64">
        <v>140600000</v>
      </c>
      <c r="M162" s="82">
        <f t="shared" si="60"/>
        <v>189400000</v>
      </c>
      <c r="N162" s="82">
        <v>122100000</v>
      </c>
      <c r="O162" s="40">
        <f t="shared" si="62"/>
        <v>0.37</v>
      </c>
      <c r="P162" s="82">
        <v>0</v>
      </c>
      <c r="Q162" s="83">
        <v>0</v>
      </c>
    </row>
    <row r="163" spans="1:17" ht="32.25" customHeight="1" x14ac:dyDescent="0.25">
      <c r="A163" s="68"/>
      <c r="B163" s="20" t="s">
        <v>109</v>
      </c>
      <c r="C163" s="20" t="s">
        <v>103</v>
      </c>
      <c r="D163" s="20" t="s">
        <v>115</v>
      </c>
      <c r="E163" s="20"/>
      <c r="F163" s="20"/>
      <c r="G163" s="37" t="s">
        <v>131</v>
      </c>
      <c r="H163" s="20" t="s">
        <v>6</v>
      </c>
      <c r="I163" s="21">
        <v>11</v>
      </c>
      <c r="J163" s="22">
        <v>1000000000</v>
      </c>
      <c r="K163" s="44">
        <v>0</v>
      </c>
      <c r="L163" s="44">
        <v>356045</v>
      </c>
      <c r="M163" s="22">
        <f t="shared" si="60"/>
        <v>999643955</v>
      </c>
      <c r="N163" s="22">
        <v>356045</v>
      </c>
      <c r="O163" s="40">
        <f t="shared" si="62"/>
        <v>3.5604499999999998E-4</v>
      </c>
      <c r="P163" s="22">
        <v>129160</v>
      </c>
      <c r="Q163" s="23">
        <v>0</v>
      </c>
    </row>
    <row r="164" spans="1:17" ht="32.25" customHeight="1" x14ac:dyDescent="0.25">
      <c r="A164" s="68" t="s">
        <v>19</v>
      </c>
      <c r="B164" s="20" t="s">
        <v>109</v>
      </c>
      <c r="C164" s="20" t="s">
        <v>103</v>
      </c>
      <c r="D164" s="20" t="s">
        <v>116</v>
      </c>
      <c r="E164" s="20"/>
      <c r="F164" s="20"/>
      <c r="G164" s="37" t="s">
        <v>132</v>
      </c>
      <c r="H164" s="20" t="s">
        <v>6</v>
      </c>
      <c r="I164" s="21">
        <v>11</v>
      </c>
      <c r="J164" s="22">
        <v>550000000</v>
      </c>
      <c r="K164" s="44">
        <v>0</v>
      </c>
      <c r="L164" s="44">
        <v>3400000</v>
      </c>
      <c r="M164" s="22">
        <f t="shared" ref="M164" si="63">+J164-L164-K164</f>
        <v>546600000</v>
      </c>
      <c r="N164" s="22">
        <v>1500000</v>
      </c>
      <c r="O164" s="40">
        <f t="shared" si="62"/>
        <v>2.7272727272727275E-3</v>
      </c>
      <c r="P164" s="22">
        <v>1500000</v>
      </c>
      <c r="Q164" s="23">
        <v>0</v>
      </c>
    </row>
    <row r="165" spans="1:17" ht="24" customHeight="1" x14ac:dyDescent="0.25">
      <c r="A165" s="68" t="s">
        <v>19</v>
      </c>
      <c r="B165" s="79" t="s">
        <v>109</v>
      </c>
      <c r="C165" s="79" t="s">
        <v>103</v>
      </c>
      <c r="D165" s="79">
        <v>24</v>
      </c>
      <c r="E165" s="79"/>
      <c r="F165" s="79"/>
      <c r="G165" s="37" t="s">
        <v>145</v>
      </c>
      <c r="H165" s="79" t="s">
        <v>6</v>
      </c>
      <c r="I165" s="81">
        <v>11</v>
      </c>
      <c r="J165" s="82">
        <v>200000000</v>
      </c>
      <c r="K165" s="64">
        <v>0</v>
      </c>
      <c r="L165" s="64">
        <v>0</v>
      </c>
      <c r="M165" s="82">
        <f t="shared" si="60"/>
        <v>200000000</v>
      </c>
      <c r="N165" s="82">
        <v>0</v>
      </c>
      <c r="O165" s="40">
        <f t="shared" si="62"/>
        <v>0</v>
      </c>
      <c r="P165" s="82">
        <v>0</v>
      </c>
      <c r="Q165" s="83">
        <v>0</v>
      </c>
    </row>
    <row r="166" spans="1:17" ht="16.5" customHeight="1" x14ac:dyDescent="0.25">
      <c r="A166" s="14" t="s">
        <v>19</v>
      </c>
      <c r="B166" s="4"/>
      <c r="C166" s="4"/>
      <c r="D166" s="4"/>
      <c r="E166" s="4"/>
      <c r="F166" s="4"/>
      <c r="G166" s="3" t="s">
        <v>20</v>
      </c>
      <c r="H166" s="4" t="s">
        <v>6</v>
      </c>
      <c r="I166" s="5">
        <v>11</v>
      </c>
      <c r="J166" s="6">
        <f>J140+J154</f>
        <v>30325182129</v>
      </c>
      <c r="K166" s="6">
        <f>K140+K154</f>
        <v>0</v>
      </c>
      <c r="L166" s="6">
        <f>L140+L154</f>
        <v>5436925325.3199997</v>
      </c>
      <c r="M166" s="6">
        <f>M140+M154</f>
        <v>24888256803.68</v>
      </c>
      <c r="N166" s="6">
        <f>N140+N154</f>
        <v>5278556349.3400002</v>
      </c>
      <c r="O166" s="42">
        <f t="shared" si="62"/>
        <v>0.17406511614293363</v>
      </c>
      <c r="P166" s="6">
        <f>P140+P154</f>
        <v>67925820.710000008</v>
      </c>
      <c r="Q166" s="15">
        <f>Q140+Q154</f>
        <v>24930335.710000001</v>
      </c>
    </row>
    <row r="167" spans="1:17" ht="15" customHeight="1" x14ac:dyDescent="0.25">
      <c r="A167" s="14" t="s">
        <v>19</v>
      </c>
      <c r="B167" s="4"/>
      <c r="C167" s="4"/>
      <c r="D167" s="4"/>
      <c r="E167" s="4"/>
      <c r="F167" s="4"/>
      <c r="G167" s="3" t="s">
        <v>20</v>
      </c>
      <c r="H167" s="4" t="s">
        <v>9</v>
      </c>
      <c r="I167" s="5">
        <v>20</v>
      </c>
      <c r="J167" s="6">
        <f>J141</f>
        <v>11000000000</v>
      </c>
      <c r="K167" s="6">
        <f t="shared" ref="K167:Q167" si="64">K141</f>
        <v>0</v>
      </c>
      <c r="L167" s="6">
        <f t="shared" si="64"/>
        <v>85642</v>
      </c>
      <c r="M167" s="6">
        <f>M141</f>
        <v>10999914358</v>
      </c>
      <c r="N167" s="6">
        <f t="shared" si="64"/>
        <v>85642</v>
      </c>
      <c r="O167" s="42">
        <f t="shared" si="62"/>
        <v>7.7856363636363643E-6</v>
      </c>
      <c r="P167" s="6">
        <f t="shared" si="64"/>
        <v>0</v>
      </c>
      <c r="Q167" s="15">
        <f t="shared" si="64"/>
        <v>0</v>
      </c>
    </row>
    <row r="168" spans="1:17" s="18" customFormat="1" ht="13.5" customHeight="1" x14ac:dyDescent="0.2">
      <c r="A168" s="14" t="s">
        <v>19</v>
      </c>
      <c r="B168" s="4"/>
      <c r="C168" s="4"/>
      <c r="D168" s="4"/>
      <c r="E168" s="4"/>
      <c r="F168" s="4"/>
      <c r="G168" s="3" t="s">
        <v>20</v>
      </c>
      <c r="H168" s="4" t="s">
        <v>9</v>
      </c>
      <c r="I168" s="5">
        <v>21</v>
      </c>
      <c r="J168" s="6">
        <f>J142</f>
        <v>2520100000</v>
      </c>
      <c r="K168" s="6">
        <f t="shared" ref="K168:Q168" si="65">K142</f>
        <v>0</v>
      </c>
      <c r="L168" s="6">
        <f t="shared" si="65"/>
        <v>0</v>
      </c>
      <c r="M168" s="6">
        <f>M142</f>
        <v>2520100000</v>
      </c>
      <c r="N168" s="6">
        <f t="shared" si="65"/>
        <v>0</v>
      </c>
      <c r="O168" s="42">
        <f>IF(N168&gt;1,N168/(J168-K168),0)</f>
        <v>0</v>
      </c>
      <c r="P168" s="6">
        <f t="shared" si="65"/>
        <v>0</v>
      </c>
      <c r="Q168" s="15">
        <f t="shared" si="65"/>
        <v>0</v>
      </c>
    </row>
    <row r="169" spans="1:17" s="29" customFormat="1" ht="11.25" customHeight="1" x14ac:dyDescent="0.25">
      <c r="A169" s="127" t="s">
        <v>31</v>
      </c>
      <c r="B169" s="128"/>
      <c r="C169" s="128"/>
      <c r="D169" s="128"/>
      <c r="E169" s="128"/>
      <c r="F169" s="128"/>
      <c r="G169" s="128"/>
      <c r="H169" s="128"/>
      <c r="I169" s="129"/>
      <c r="J169" s="7">
        <f>SUM(J166:J168)</f>
        <v>43845282129</v>
      </c>
      <c r="K169" s="7">
        <f>SUM(K166:K168)</f>
        <v>0</v>
      </c>
      <c r="L169" s="7">
        <f>SUM(L166:L168)</f>
        <v>5437010967.3199997</v>
      </c>
      <c r="M169" s="59">
        <f>SUM(M166:M168)</f>
        <v>38408271161.68</v>
      </c>
      <c r="N169" s="59">
        <f>SUM(N166:N168)</f>
        <v>5278641991.3400002</v>
      </c>
      <c r="O169" s="42">
        <f>IF(N169&gt;1,N169/(J169-K169),0)</f>
        <v>0.12039247405933827</v>
      </c>
      <c r="P169" s="7">
        <f>SUM(P166:P168)</f>
        <v>67925820.710000008</v>
      </c>
      <c r="Q169" s="16">
        <f>SUM(Q166:Q168)</f>
        <v>24930335.710000001</v>
      </c>
    </row>
    <row r="170" spans="1:17" s="111" customFormat="1" ht="12.75" customHeight="1" thickBot="1" x14ac:dyDescent="0.3">
      <c r="A170" s="113" t="s">
        <v>32</v>
      </c>
      <c r="B170" s="130"/>
      <c r="C170" s="130"/>
      <c r="D170" s="130"/>
      <c r="E170" s="130"/>
      <c r="F170" s="130"/>
      <c r="G170" s="130"/>
      <c r="H170" s="130"/>
      <c r="I170" s="131"/>
      <c r="J170" s="60">
        <f>+J169+J138</f>
        <v>246808282129</v>
      </c>
      <c r="K170" s="60">
        <f>+K169+K138</f>
        <v>5126800000</v>
      </c>
      <c r="L170" s="60">
        <f>+L169+L138</f>
        <v>42086457401.68</v>
      </c>
      <c r="M170" s="60">
        <f>+M169+M138</f>
        <v>199595024727.32001</v>
      </c>
      <c r="N170" s="60">
        <f>+N169+N138</f>
        <v>40966040439.699997</v>
      </c>
      <c r="O170" s="62">
        <f t="shared" ref="O170" si="66">IF(N170&gt;1,N170/(J170-K170),0)</f>
        <v>0.16950425857548304</v>
      </c>
      <c r="P170" s="60">
        <f>+P169+P138</f>
        <v>25154904486.110001</v>
      </c>
      <c r="Q170" s="76">
        <f>Q138+Q169</f>
        <v>24893917247.110001</v>
      </c>
    </row>
    <row r="171" spans="1:17" s="111" customFormat="1" ht="26.25" customHeight="1" thickBot="1" x14ac:dyDescent="0.3">
      <c r="A171" s="94"/>
      <c r="B171" s="95"/>
      <c r="C171" s="95"/>
      <c r="D171" s="95"/>
      <c r="E171" s="95"/>
      <c r="F171" s="95"/>
      <c r="G171" s="95"/>
      <c r="H171" s="95"/>
      <c r="I171" s="95"/>
      <c r="J171" s="96"/>
      <c r="K171" s="97"/>
      <c r="L171" s="97"/>
      <c r="M171" s="97"/>
      <c r="N171" s="97"/>
      <c r="O171" s="98"/>
      <c r="P171" s="97"/>
      <c r="Q171" s="99"/>
    </row>
    <row r="172" spans="1:17" s="111" customFormat="1" ht="21.75" customHeight="1" thickBot="1" x14ac:dyDescent="0.3">
      <c r="A172" s="121" t="s">
        <v>201</v>
      </c>
      <c r="B172" s="122"/>
      <c r="C172" s="122"/>
      <c r="D172" s="122"/>
      <c r="E172" s="122"/>
      <c r="F172" s="122"/>
      <c r="G172" s="122"/>
      <c r="H172" s="122"/>
      <c r="I172" s="122"/>
      <c r="J172" s="122"/>
      <c r="K172" s="122"/>
      <c r="L172" s="122"/>
      <c r="M172" s="122"/>
      <c r="N172" s="122"/>
      <c r="O172" s="122"/>
      <c r="P172" s="122"/>
      <c r="Q172" s="123"/>
    </row>
    <row r="173" spans="1:17" s="111" customFormat="1" ht="18.75" customHeight="1" thickBot="1" x14ac:dyDescent="0.3">
      <c r="A173" s="118" t="s">
        <v>25</v>
      </c>
      <c r="B173" s="119"/>
      <c r="C173" s="119"/>
      <c r="D173" s="119"/>
      <c r="E173" s="119"/>
      <c r="F173" s="120"/>
      <c r="G173" s="100" t="s">
        <v>1</v>
      </c>
      <c r="H173" s="100" t="s">
        <v>204</v>
      </c>
      <c r="I173" s="100" t="s">
        <v>3</v>
      </c>
      <c r="J173" s="100" t="s">
        <v>206</v>
      </c>
      <c r="K173" s="100"/>
      <c r="L173" s="100" t="s">
        <v>21</v>
      </c>
      <c r="M173" s="100" t="s">
        <v>22</v>
      </c>
      <c r="N173" s="100" t="s">
        <v>23</v>
      </c>
      <c r="O173" s="100" t="s">
        <v>26</v>
      </c>
      <c r="P173" s="100" t="s">
        <v>24</v>
      </c>
      <c r="Q173" s="101" t="s">
        <v>28</v>
      </c>
    </row>
    <row r="174" spans="1:17" s="29" customFormat="1" ht="42" customHeight="1" x14ac:dyDescent="0.25">
      <c r="A174" s="102" t="s">
        <v>44</v>
      </c>
      <c r="B174" s="103">
        <v>2999</v>
      </c>
      <c r="C174" s="103">
        <v>1403</v>
      </c>
      <c r="D174" s="103">
        <v>2019</v>
      </c>
      <c r="E174" s="103" t="s">
        <v>198</v>
      </c>
      <c r="F174" s="103" t="s">
        <v>199</v>
      </c>
      <c r="G174" s="104" t="s">
        <v>200</v>
      </c>
      <c r="H174" s="116" t="s">
        <v>205</v>
      </c>
      <c r="I174" s="117"/>
      <c r="J174" s="105">
        <v>904521100</v>
      </c>
      <c r="K174" s="106"/>
      <c r="L174" s="106">
        <v>0</v>
      </c>
      <c r="M174" s="105">
        <f>+J174-L174-K174</f>
        <v>904521100</v>
      </c>
      <c r="N174" s="105">
        <v>0</v>
      </c>
      <c r="O174" s="107">
        <f t="shared" ref="O174" si="67">IF(N174&gt;1,N174/(J174-K174),0)</f>
        <v>0</v>
      </c>
      <c r="P174" s="105">
        <v>0</v>
      </c>
      <c r="Q174" s="108">
        <v>0</v>
      </c>
    </row>
    <row r="175" spans="1:17" s="29" customFormat="1" ht="14.25" customHeight="1" thickBot="1" x14ac:dyDescent="0.3">
      <c r="A175" s="113" t="s">
        <v>202</v>
      </c>
      <c r="B175" s="114"/>
      <c r="C175" s="114"/>
      <c r="D175" s="114"/>
      <c r="E175" s="114"/>
      <c r="F175" s="114"/>
      <c r="G175" s="114"/>
      <c r="H175" s="114"/>
      <c r="I175" s="115"/>
      <c r="J175" s="60">
        <f>J174</f>
        <v>904521100</v>
      </c>
      <c r="K175" s="109">
        <f t="shared" ref="K175:Q175" si="68">K174</f>
        <v>0</v>
      </c>
      <c r="L175" s="109">
        <f t="shared" si="68"/>
        <v>0</v>
      </c>
      <c r="M175" s="109">
        <f>M174</f>
        <v>904521100</v>
      </c>
      <c r="N175" s="109">
        <f t="shared" si="68"/>
        <v>0</v>
      </c>
      <c r="O175" s="62">
        <f t="shared" si="68"/>
        <v>0</v>
      </c>
      <c r="P175" s="109">
        <f t="shared" si="68"/>
        <v>0</v>
      </c>
      <c r="Q175" s="110">
        <f t="shared" si="68"/>
        <v>0</v>
      </c>
    </row>
    <row r="176" spans="1:17" s="29" customFormat="1" ht="9" customHeight="1" x14ac:dyDescent="0.25">
      <c r="A176" s="29" t="s">
        <v>34</v>
      </c>
      <c r="E176" s="30"/>
      <c r="F176" s="31"/>
      <c r="G176" s="32"/>
      <c r="H176" s="33"/>
      <c r="I176" s="34"/>
      <c r="J176" s="112"/>
      <c r="K176" s="85"/>
      <c r="L176" s="65"/>
      <c r="M176" s="35"/>
      <c r="N176" s="47"/>
      <c r="O176" s="35"/>
    </row>
    <row r="177" spans="1:17" s="29" customFormat="1" ht="9" customHeight="1" x14ac:dyDescent="0.25">
      <c r="A177" s="29" t="s">
        <v>139</v>
      </c>
      <c r="E177" s="30"/>
      <c r="F177" s="31"/>
      <c r="G177" s="32"/>
      <c r="H177" s="33"/>
      <c r="I177" s="34"/>
      <c r="L177" s="45"/>
      <c r="M177" s="35"/>
      <c r="N177" s="48"/>
      <c r="O177" s="35"/>
    </row>
    <row r="178" spans="1:17" x14ac:dyDescent="0.25">
      <c r="A178" s="29" t="s">
        <v>203</v>
      </c>
      <c r="B178" s="29"/>
      <c r="C178" s="29"/>
      <c r="D178" s="29"/>
      <c r="E178" s="30"/>
      <c r="F178" s="31"/>
      <c r="G178" s="32"/>
      <c r="H178" s="33"/>
      <c r="I178" s="34"/>
      <c r="J178" s="29"/>
      <c r="K178" s="29"/>
      <c r="L178" s="45"/>
      <c r="M178" s="35"/>
      <c r="N178" s="48"/>
      <c r="O178" s="35"/>
      <c r="P178" s="29"/>
      <c r="Q178" s="29"/>
    </row>
    <row r="179" spans="1:17" x14ac:dyDescent="0.25">
      <c r="A179" s="29" t="s">
        <v>197</v>
      </c>
      <c r="B179" s="29"/>
      <c r="C179" s="29"/>
      <c r="D179" s="29"/>
      <c r="E179" s="30"/>
      <c r="F179" s="31"/>
      <c r="G179" s="32"/>
      <c r="H179" s="33"/>
      <c r="I179" s="34"/>
      <c r="J179" s="29"/>
      <c r="K179" s="29"/>
      <c r="L179" s="45"/>
      <c r="M179" s="35"/>
      <c r="N179" s="48"/>
      <c r="O179" s="35"/>
      <c r="P179" s="29"/>
      <c r="Q179" s="29"/>
    </row>
  </sheetData>
  <mergeCells count="21">
    <mergeCell ref="A138:I138"/>
    <mergeCell ref="A122:Q122"/>
    <mergeCell ref="A121:I121"/>
    <mergeCell ref="A6:Q6"/>
    <mergeCell ref="A1:Q1"/>
    <mergeCell ref="A2:Q2"/>
    <mergeCell ref="A3:Q3"/>
    <mergeCell ref="A4:Q4"/>
    <mergeCell ref="A5:F5"/>
    <mergeCell ref="A39:I39"/>
    <mergeCell ref="A40:Q40"/>
    <mergeCell ref="A103:I103"/>
    <mergeCell ref="A104:Q104"/>
    <mergeCell ref="A133:I133"/>
    <mergeCell ref="A175:I175"/>
    <mergeCell ref="H174:I174"/>
    <mergeCell ref="A173:F173"/>
    <mergeCell ref="A172:Q172"/>
    <mergeCell ref="A139:Q139"/>
    <mergeCell ref="A169:I169"/>
    <mergeCell ref="A170:I170"/>
  </mergeCells>
  <pageMargins left="0.98425196850393704" right="0" top="1.1811023622047245" bottom="0.7086614173228347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FEBRERO 29 2020&amp;RCódigo del Formato: DG-A-P-072-F-004
Versión: 06
Página&amp;P  de&amp;N</oddHeader>
  </headerFooter>
  <ignoredErrors>
    <ignoredError sqref="A29 B40:Q40 A30 G30:I30 A119:H119 A46 A43 A41:I41 A104:Q104 A48:I48 A49:I49 A113:I113 A109:C109 N109 A111:I111 A125:B125 A123:I123 A130:H130 A129:H129 L129 A27 K27 A28 K28 K29 A31 K31 A32 K32 A33 K33 A34 K34 A35 K35 A37 K37 A45 K45 A51 A53 K53 A54 K54 A55 K55 A56 K56 A57 K57 A58 K58 A59 K59 A60 K60 A61 K61 A112:I112 K112 K113 M112 M113 O28 O32 O34 A127:B127 A126:B126 K126 H37:I37 K30 A131 A108:C108 C131:F131 H131:I131 P119:Q119 P125 P129:Q129 A38:L38 N38:Q38 A39:L39 N39:Q39 A106:I106 N108 N111 N125 N129 A100:I100 A102:H102 A103:I103 J129 K130 K127 M46 K119 E125:I125 G127:I127 G126:I126 G29:I29 G27:I27 G28:I28 G31:I31 G32:I32 G33:I33 G34:I34 G35:I35 E109:F109 H109:I109 P108:Q108 P109:Q109 P111:Q111 M119 M130 H43:I43 H45:I45 H51:I51 H53:I53 H54:I54 H55:I55 H56:I56 H57:I57 H59:I59 H60:I60 H61:I61 E108:I108" numberStoredAsText="1"/>
    <ignoredError sqref="O22 M125 M129 O170" formula="1"/>
    <ignoredError sqref="O30"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feb-29-2020</vt:lpstr>
      <vt:lpstr>'feb-29-2020'!Área_de_impresión</vt:lpstr>
      <vt:lpstr>'feb-29-2020'!Títulos_a_imprimir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2021-02-15T18:48:54Z</cp:lastPrinted>
  <dcterms:created xsi:type="dcterms:W3CDTF">2016-02-01T15:56:25Z</dcterms:created>
  <dcterms:modified xsi:type="dcterms:W3CDTF">2021-02-15T18:48:58Z</dcterms:modified>
</cp:coreProperties>
</file>