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JUL-31-2017" sheetId="11" r:id="rId1"/>
  </sheets>
  <definedNames>
    <definedName name="_xlnm._FilterDatabase" localSheetId="0" hidden="1">'JUL-31-2017'!$A$5:$R$191</definedName>
    <definedName name="_xlnm.Print_Area" localSheetId="0">'JUL-31-2017'!$A$1:$P$191</definedName>
    <definedName name="_xlnm.Print_Titles" localSheetId="0">'JUL-31-2017'!$5:$5</definedName>
  </definedNames>
  <calcPr calcId="162913"/>
</workbook>
</file>

<file path=xl/calcChain.xml><?xml version="1.0" encoding="utf-8"?>
<calcChain xmlns="http://schemas.openxmlformats.org/spreadsheetml/2006/main">
  <c r="L66" i="11" l="1"/>
  <c r="L137" i="11" s="1"/>
  <c r="L158" i="11" s="1"/>
  <c r="L161" i="11" s="1"/>
  <c r="J66" i="11" l="1"/>
  <c r="N183" i="11" l="1"/>
  <c r="L183" i="11"/>
  <c r="N182" i="11"/>
  <c r="L182" i="11"/>
  <c r="N181" i="11"/>
  <c r="L181" i="11"/>
  <c r="N180" i="11"/>
  <c r="L180" i="11"/>
  <c r="N179" i="11"/>
  <c r="L179" i="11"/>
  <c r="N178" i="11"/>
  <c r="L178" i="11"/>
  <c r="N177" i="11"/>
  <c r="L177" i="11"/>
  <c r="N176" i="11"/>
  <c r="L176" i="11"/>
  <c r="P175" i="11"/>
  <c r="O175" i="11"/>
  <c r="M175" i="11"/>
  <c r="K175" i="11"/>
  <c r="J175" i="11"/>
  <c r="J184" i="11" s="1"/>
  <c r="N174" i="11"/>
  <c r="L174" i="11"/>
  <c r="N173" i="11"/>
  <c r="L173" i="11"/>
  <c r="N172" i="11"/>
  <c r="L172" i="11"/>
  <c r="N171" i="11"/>
  <c r="L171" i="11"/>
  <c r="N170" i="11"/>
  <c r="L170" i="11"/>
  <c r="N169" i="11"/>
  <c r="L169" i="11"/>
  <c r="N168" i="11"/>
  <c r="L168" i="11"/>
  <c r="N167" i="11"/>
  <c r="L167" i="11"/>
  <c r="N166" i="11"/>
  <c r="L166" i="11"/>
  <c r="L164" i="11" s="1"/>
  <c r="L185" i="11" s="1"/>
  <c r="N165" i="11"/>
  <c r="L165" i="11"/>
  <c r="P164" i="11"/>
  <c r="P185" i="11" s="1"/>
  <c r="O164" i="11"/>
  <c r="O185" i="11" s="1"/>
  <c r="M164" i="11"/>
  <c r="M185" i="11" s="1"/>
  <c r="K164" i="11"/>
  <c r="K185" i="11" s="1"/>
  <c r="J164" i="11"/>
  <c r="J185" i="11" s="1"/>
  <c r="P163" i="11"/>
  <c r="O163" i="11"/>
  <c r="M163" i="11"/>
  <c r="N163" i="11" s="1"/>
  <c r="K163" i="11"/>
  <c r="J163" i="11"/>
  <c r="P155" i="11"/>
  <c r="O155" i="11"/>
  <c r="O154" i="11"/>
  <c r="L153" i="11"/>
  <c r="L152" i="11" s="1"/>
  <c r="P152" i="11"/>
  <c r="O152" i="11"/>
  <c r="M152" i="11"/>
  <c r="N152" i="11" s="1"/>
  <c r="K152" i="11"/>
  <c r="J152" i="11"/>
  <c r="N151" i="11"/>
  <c r="L151" i="11"/>
  <c r="P150" i="11"/>
  <c r="P154" i="11" s="1"/>
  <c r="O150" i="11"/>
  <c r="M150" i="11"/>
  <c r="N150" i="11" s="1"/>
  <c r="L150" i="11"/>
  <c r="K150" i="11"/>
  <c r="J150" i="11"/>
  <c r="L149" i="11"/>
  <c r="L147" i="11" s="1"/>
  <c r="L145" i="11" s="1"/>
  <c r="L156" i="11" s="1"/>
  <c r="N148" i="11"/>
  <c r="L148" i="11"/>
  <c r="L146" i="11" s="1"/>
  <c r="P147" i="11"/>
  <c r="O147" i="11"/>
  <c r="M147" i="11"/>
  <c r="K147" i="11"/>
  <c r="J147" i="11"/>
  <c r="P146" i="11"/>
  <c r="P144" i="11" s="1"/>
  <c r="O146" i="11"/>
  <c r="O144" i="11" s="1"/>
  <c r="M146" i="11"/>
  <c r="N146" i="11" s="1"/>
  <c r="K146" i="11"/>
  <c r="J146" i="11"/>
  <c r="P145" i="11"/>
  <c r="P156" i="11" s="1"/>
  <c r="O145" i="11"/>
  <c r="O156" i="11" s="1"/>
  <c r="M145" i="11"/>
  <c r="M156" i="11" s="1"/>
  <c r="K145" i="11"/>
  <c r="K156" i="11" s="1"/>
  <c r="J145" i="11"/>
  <c r="J156" i="11" s="1"/>
  <c r="M144" i="11"/>
  <c r="L144" i="11"/>
  <c r="L155" i="11" s="1"/>
  <c r="K144" i="11"/>
  <c r="K155" i="11" s="1"/>
  <c r="J144" i="11"/>
  <c r="J155" i="11" s="1"/>
  <c r="L143" i="11"/>
  <c r="P142" i="11"/>
  <c r="O142" i="11"/>
  <c r="M142" i="11"/>
  <c r="L142" i="11"/>
  <c r="K142" i="11"/>
  <c r="J142" i="11"/>
  <c r="J154" i="11" s="1"/>
  <c r="L136" i="11"/>
  <c r="L133" i="11" s="1"/>
  <c r="N135" i="11"/>
  <c r="L135" i="11"/>
  <c r="L132" i="11" s="1"/>
  <c r="L134" i="11"/>
  <c r="P133" i="11"/>
  <c r="O133" i="11"/>
  <c r="M133" i="11"/>
  <c r="K133" i="11"/>
  <c r="J133" i="11"/>
  <c r="P132" i="11"/>
  <c r="O132" i="11"/>
  <c r="M132" i="11"/>
  <c r="K132" i="11"/>
  <c r="J132" i="11"/>
  <c r="N131" i="11"/>
  <c r="L131" i="11"/>
  <c r="L129" i="11" s="1"/>
  <c r="L130" i="11"/>
  <c r="P129" i="11"/>
  <c r="O129" i="11"/>
  <c r="M129" i="11"/>
  <c r="K129" i="11"/>
  <c r="J129" i="11"/>
  <c r="N128" i="11"/>
  <c r="L128" i="11"/>
  <c r="N127" i="11"/>
  <c r="L127" i="11"/>
  <c r="L123" i="11" s="1"/>
  <c r="N126" i="11"/>
  <c r="L126" i="11"/>
  <c r="L122" i="11" s="1"/>
  <c r="L67" i="11" s="1"/>
  <c r="N125" i="11"/>
  <c r="L125" i="11"/>
  <c r="L121" i="11" s="1"/>
  <c r="L124" i="11"/>
  <c r="P123" i="11"/>
  <c r="O123" i="11"/>
  <c r="M123" i="11"/>
  <c r="N123" i="11" s="1"/>
  <c r="K123" i="11"/>
  <c r="J123" i="11"/>
  <c r="P122" i="11"/>
  <c r="P67" i="11" s="1"/>
  <c r="O122" i="11"/>
  <c r="O67" i="11" s="1"/>
  <c r="M122" i="11"/>
  <c r="K122" i="11"/>
  <c r="J122" i="11"/>
  <c r="P121" i="11"/>
  <c r="O121" i="11"/>
  <c r="M121" i="11"/>
  <c r="K121" i="11"/>
  <c r="J121" i="11"/>
  <c r="N120" i="11"/>
  <c r="L120" i="11"/>
  <c r="L119" i="11" s="1"/>
  <c r="P119" i="11"/>
  <c r="O119" i="11"/>
  <c r="M119" i="11"/>
  <c r="K119" i="11"/>
  <c r="J119" i="11"/>
  <c r="N119" i="11" s="1"/>
  <c r="N118" i="11"/>
  <c r="L118" i="11"/>
  <c r="N117" i="11"/>
  <c r="L117" i="11"/>
  <c r="N116" i="11"/>
  <c r="L116" i="11"/>
  <c r="N115" i="11"/>
  <c r="L115" i="11"/>
  <c r="P114" i="11"/>
  <c r="O114" i="11"/>
  <c r="M114" i="11"/>
  <c r="N114" i="11" s="1"/>
  <c r="K114" i="11"/>
  <c r="J114" i="11"/>
  <c r="L113" i="11"/>
  <c r="L112" i="11"/>
  <c r="N111" i="11"/>
  <c r="L111" i="11"/>
  <c r="N110" i="11"/>
  <c r="L110" i="11"/>
  <c r="N109" i="11"/>
  <c r="L109" i="11"/>
  <c r="N108" i="11"/>
  <c r="L108" i="11"/>
  <c r="N107" i="11"/>
  <c r="L107" i="11"/>
  <c r="N106" i="11"/>
  <c r="L106" i="11"/>
  <c r="N105" i="11"/>
  <c r="L105" i="11"/>
  <c r="P104" i="11"/>
  <c r="O104" i="11"/>
  <c r="M104" i="11"/>
  <c r="K104" i="11"/>
  <c r="J104" i="11"/>
  <c r="P102" i="11"/>
  <c r="O102" i="11"/>
  <c r="M102" i="11"/>
  <c r="K102" i="11"/>
  <c r="J102" i="11"/>
  <c r="N101" i="11"/>
  <c r="L101" i="11"/>
  <c r="N100" i="11"/>
  <c r="L100" i="11"/>
  <c r="P99" i="11"/>
  <c r="O99" i="11"/>
  <c r="M99" i="11"/>
  <c r="K99" i="11"/>
  <c r="J99" i="11"/>
  <c r="L98" i="11"/>
  <c r="N97" i="11"/>
  <c r="L97" i="11"/>
  <c r="N96" i="11"/>
  <c r="L96" i="11"/>
  <c r="N95" i="11"/>
  <c r="L95" i="11"/>
  <c r="N94" i="11"/>
  <c r="L94" i="11"/>
  <c r="P93" i="11"/>
  <c r="O93" i="11"/>
  <c r="M93" i="11"/>
  <c r="K93" i="11"/>
  <c r="J93" i="11"/>
  <c r="N92" i="11"/>
  <c r="L92" i="11"/>
  <c r="N91" i="11"/>
  <c r="L91" i="11"/>
  <c r="N90" i="11"/>
  <c r="L90" i="11"/>
  <c r="N89" i="11"/>
  <c r="L89" i="11"/>
  <c r="N88" i="11"/>
  <c r="L88" i="11"/>
  <c r="N87" i="11"/>
  <c r="L87" i="11"/>
  <c r="N86" i="11"/>
  <c r="L86" i="11"/>
  <c r="L85" i="11"/>
  <c r="L83" i="11" s="1"/>
  <c r="N84" i="11"/>
  <c r="L84" i="11"/>
  <c r="P83" i="11"/>
  <c r="O83" i="11"/>
  <c r="M83" i="11"/>
  <c r="K83" i="11"/>
  <c r="J83" i="11"/>
  <c r="P82" i="11"/>
  <c r="O82" i="11"/>
  <c r="M82" i="11"/>
  <c r="K82" i="11"/>
  <c r="J82" i="11"/>
  <c r="N81" i="11"/>
  <c r="L81" i="11"/>
  <c r="N80" i="11"/>
  <c r="L80" i="11"/>
  <c r="L79" i="11"/>
  <c r="N78" i="11"/>
  <c r="L78" i="11"/>
  <c r="N77" i="11"/>
  <c r="L77" i="11"/>
  <c r="N76" i="11"/>
  <c r="L76" i="11"/>
  <c r="N75" i="11"/>
  <c r="L75" i="11"/>
  <c r="N74" i="11"/>
  <c r="L74" i="11"/>
  <c r="P73" i="11"/>
  <c r="O73" i="11"/>
  <c r="M73" i="11"/>
  <c r="K73" i="11"/>
  <c r="J73" i="11"/>
  <c r="L71" i="11"/>
  <c r="N70" i="11"/>
  <c r="L70" i="11"/>
  <c r="P69" i="11"/>
  <c r="O69" i="11"/>
  <c r="M69" i="11"/>
  <c r="K69" i="11"/>
  <c r="J69" i="11"/>
  <c r="O68" i="11"/>
  <c r="O139" i="11" s="1"/>
  <c r="M67" i="11"/>
  <c r="K67" i="11"/>
  <c r="L65" i="11"/>
  <c r="N64" i="11"/>
  <c r="L64" i="11"/>
  <c r="N63" i="11"/>
  <c r="L63" i="11"/>
  <c r="L60" i="11" s="1"/>
  <c r="L58" i="11" s="1"/>
  <c r="N62" i="11"/>
  <c r="L62" i="11"/>
  <c r="N61" i="11"/>
  <c r="L61" i="11"/>
  <c r="P60" i="11"/>
  <c r="O60" i="11"/>
  <c r="O58" i="11" s="1"/>
  <c r="M60" i="11"/>
  <c r="M58" i="11" s="1"/>
  <c r="K60" i="11"/>
  <c r="J60" i="11"/>
  <c r="J58" i="11" s="1"/>
  <c r="P59" i="11"/>
  <c r="P57" i="11" s="1"/>
  <c r="O59" i="11"/>
  <c r="O57" i="11" s="1"/>
  <c r="M59" i="11"/>
  <c r="K59" i="11"/>
  <c r="K57" i="11" s="1"/>
  <c r="J59" i="11"/>
  <c r="J57" i="11" s="1"/>
  <c r="P58" i="11"/>
  <c r="K58" i="11"/>
  <c r="K54" i="11"/>
  <c r="O53" i="11"/>
  <c r="M53" i="11"/>
  <c r="N51" i="11"/>
  <c r="L51" i="11"/>
  <c r="N50" i="11"/>
  <c r="L50" i="11"/>
  <c r="N49" i="11"/>
  <c r="L49" i="11"/>
  <c r="N48" i="11"/>
  <c r="L48" i="11"/>
  <c r="N47" i="11"/>
  <c r="L47" i="11"/>
  <c r="P46" i="11"/>
  <c r="O46" i="11"/>
  <c r="O39" i="11" s="1"/>
  <c r="M46" i="11"/>
  <c r="K46" i="11"/>
  <c r="J46" i="11"/>
  <c r="N45" i="11"/>
  <c r="L45" i="11"/>
  <c r="N44" i="11"/>
  <c r="L44" i="11"/>
  <c r="N43" i="11"/>
  <c r="L43" i="11"/>
  <c r="N42" i="11"/>
  <c r="L42" i="11"/>
  <c r="N41" i="11"/>
  <c r="L41" i="11"/>
  <c r="P40" i="11"/>
  <c r="P39" i="11" s="1"/>
  <c r="O40" i="11"/>
  <c r="M40" i="11"/>
  <c r="K40" i="11"/>
  <c r="J40" i="11"/>
  <c r="N38" i="11"/>
  <c r="L38" i="11"/>
  <c r="L35" i="11" s="1"/>
  <c r="L54" i="11" s="1"/>
  <c r="N37" i="11"/>
  <c r="L37" i="11"/>
  <c r="N36" i="11"/>
  <c r="L36" i="11"/>
  <c r="L33" i="11" s="1"/>
  <c r="P35" i="11"/>
  <c r="P54" i="11" s="1"/>
  <c r="O35" i="11"/>
  <c r="O54" i="11" s="1"/>
  <c r="M35" i="11"/>
  <c r="N35" i="11" s="1"/>
  <c r="J35" i="11"/>
  <c r="J54" i="11" s="1"/>
  <c r="P34" i="11"/>
  <c r="P53" i="11" s="1"/>
  <c r="O34" i="11"/>
  <c r="M34" i="11"/>
  <c r="L34" i="11"/>
  <c r="L53" i="11" s="1"/>
  <c r="K34" i="11"/>
  <c r="K53" i="11" s="1"/>
  <c r="J34" i="11"/>
  <c r="J53" i="11" s="1"/>
  <c r="P33" i="11"/>
  <c r="O33" i="11"/>
  <c r="M33" i="11"/>
  <c r="N33" i="11" s="1"/>
  <c r="N32" i="11"/>
  <c r="L32" i="11"/>
  <c r="N31" i="11"/>
  <c r="L31" i="11"/>
  <c r="N30" i="11"/>
  <c r="L30" i="11"/>
  <c r="P29" i="11"/>
  <c r="O29" i="11"/>
  <c r="M29" i="11"/>
  <c r="N29" i="11" s="1"/>
  <c r="K29" i="11"/>
  <c r="J29" i="11"/>
  <c r="N28" i="11"/>
  <c r="L28" i="11"/>
  <c r="N27" i="11"/>
  <c r="L27" i="11"/>
  <c r="N26" i="11"/>
  <c r="L26" i="11"/>
  <c r="N25" i="11"/>
  <c r="L25" i="11"/>
  <c r="N24" i="11"/>
  <c r="L24" i="11"/>
  <c r="N23" i="11"/>
  <c r="L23" i="11"/>
  <c r="N22" i="11"/>
  <c r="L22" i="11"/>
  <c r="N21" i="11"/>
  <c r="L21" i="11"/>
  <c r="N20" i="11"/>
  <c r="L20" i="11"/>
  <c r="N19" i="11"/>
  <c r="L19" i="11"/>
  <c r="N18" i="11"/>
  <c r="L18" i="11"/>
  <c r="N17" i="11"/>
  <c r="L17" i="11"/>
  <c r="N16" i="11"/>
  <c r="L16" i="11"/>
  <c r="P15" i="11"/>
  <c r="O15" i="11"/>
  <c r="M15" i="11"/>
  <c r="K15" i="11"/>
  <c r="J15" i="11"/>
  <c r="N14" i="11"/>
  <c r="L14" i="11"/>
  <c r="N13" i="11"/>
  <c r="L13" i="11"/>
  <c r="L12" i="11" s="1"/>
  <c r="P12" i="11"/>
  <c r="O12" i="11"/>
  <c r="M12" i="11"/>
  <c r="K12" i="11"/>
  <c r="J12" i="11"/>
  <c r="N11" i="11"/>
  <c r="L11" i="11"/>
  <c r="N10" i="11"/>
  <c r="L10" i="11"/>
  <c r="N9" i="11"/>
  <c r="L9" i="11"/>
  <c r="P8" i="11"/>
  <c r="O8" i="11"/>
  <c r="M8" i="11"/>
  <c r="K8" i="11"/>
  <c r="J8" i="11"/>
  <c r="O184" i="11" l="1"/>
  <c r="O186" i="11" s="1"/>
  <c r="P184" i="11"/>
  <c r="P186" i="11" s="1"/>
  <c r="L175" i="11"/>
  <c r="K184" i="11"/>
  <c r="K186" i="11" s="1"/>
  <c r="M184" i="11"/>
  <c r="N184" i="11" s="1"/>
  <c r="L163" i="11"/>
  <c r="P68" i="11"/>
  <c r="P139" i="11" s="1"/>
  <c r="P160" i="11" s="1"/>
  <c r="P138" i="11"/>
  <c r="P159" i="11" s="1"/>
  <c r="N83" i="11"/>
  <c r="O66" i="11"/>
  <c r="O137" i="11" s="1"/>
  <c r="O140" i="11" s="1"/>
  <c r="O160" i="11"/>
  <c r="M154" i="11"/>
  <c r="N154" i="11" s="1"/>
  <c r="N121" i="11"/>
  <c r="M68" i="11"/>
  <c r="M139" i="11" s="1"/>
  <c r="N102" i="11"/>
  <c r="N99" i="11"/>
  <c r="M66" i="11"/>
  <c r="N93" i="11"/>
  <c r="M7" i="11"/>
  <c r="L154" i="11"/>
  <c r="K154" i="11"/>
  <c r="K68" i="11"/>
  <c r="K139" i="11" s="1"/>
  <c r="K160" i="11" s="1"/>
  <c r="L93" i="11"/>
  <c r="K66" i="11"/>
  <c r="K137" i="11" s="1"/>
  <c r="L59" i="11"/>
  <c r="L57" i="11" s="1"/>
  <c r="K39" i="11"/>
  <c r="L29" i="11"/>
  <c r="K7" i="11"/>
  <c r="N132" i="11"/>
  <c r="N129" i="11"/>
  <c r="L114" i="11"/>
  <c r="N104" i="11"/>
  <c r="L104" i="11"/>
  <c r="L68" i="11" s="1"/>
  <c r="L139" i="11" s="1"/>
  <c r="L160" i="11" s="1"/>
  <c r="J68" i="11"/>
  <c r="J139" i="11" s="1"/>
  <c r="J160" i="11" s="1"/>
  <c r="L99" i="11"/>
  <c r="N82" i="11"/>
  <c r="N73" i="11"/>
  <c r="N69" i="11"/>
  <c r="L69" i="11"/>
  <c r="L138" i="11"/>
  <c r="L159" i="11" s="1"/>
  <c r="L46" i="11"/>
  <c r="J39" i="11"/>
  <c r="N46" i="11"/>
  <c r="L40" i="11"/>
  <c r="N15" i="11"/>
  <c r="N12" i="11"/>
  <c r="J7" i="11"/>
  <c r="L8" i="11"/>
  <c r="N8" i="11"/>
  <c r="L102" i="11"/>
  <c r="N34" i="11"/>
  <c r="M138" i="11"/>
  <c r="N58" i="11"/>
  <c r="K138" i="11"/>
  <c r="K159" i="11" s="1"/>
  <c r="J157" i="11"/>
  <c r="J186" i="11"/>
  <c r="L73" i="11"/>
  <c r="L82" i="11"/>
  <c r="L157" i="11"/>
  <c r="P157" i="11"/>
  <c r="K157" i="11"/>
  <c r="N185" i="11"/>
  <c r="O7" i="11"/>
  <c r="O52" i="11" s="1"/>
  <c r="O55" i="11" s="1"/>
  <c r="M54" i="11"/>
  <c r="N54" i="11" s="1"/>
  <c r="M57" i="11"/>
  <c r="N57" i="11" s="1"/>
  <c r="N59" i="11"/>
  <c r="O138" i="11"/>
  <c r="O159" i="11" s="1"/>
  <c r="N175" i="11"/>
  <c r="O157" i="11"/>
  <c r="N53" i="11"/>
  <c r="P66" i="11"/>
  <c r="P137" i="11" s="1"/>
  <c r="N122" i="11"/>
  <c r="J67" i="11"/>
  <c r="N60" i="11"/>
  <c r="M155" i="11"/>
  <c r="N144" i="11"/>
  <c r="P7" i="11"/>
  <c r="P52" i="11" s="1"/>
  <c r="P55" i="11" s="1"/>
  <c r="L15" i="11"/>
  <c r="N40" i="11"/>
  <c r="M39" i="11"/>
  <c r="N164" i="11"/>
  <c r="L184" i="11" l="1"/>
  <c r="L186" i="11" s="1"/>
  <c r="M186" i="11"/>
  <c r="N186" i="11" s="1"/>
  <c r="P140" i="11"/>
  <c r="N68" i="11"/>
  <c r="N66" i="11"/>
  <c r="M137" i="11"/>
  <c r="M140" i="11" s="1"/>
  <c r="M52" i="11"/>
  <c r="M55" i="11" s="1"/>
  <c r="K52" i="11"/>
  <c r="K55" i="11" s="1"/>
  <c r="L7" i="11"/>
  <c r="J137" i="11"/>
  <c r="N39" i="11"/>
  <c r="L39" i="11"/>
  <c r="J52" i="11"/>
  <c r="J55" i="11" s="1"/>
  <c r="N7" i="11"/>
  <c r="P158" i="11"/>
  <c r="P161" i="11" s="1"/>
  <c r="P187" i="11" s="1"/>
  <c r="N155" i="11"/>
  <c r="M159" i="11"/>
  <c r="N139" i="11"/>
  <c r="M160" i="11"/>
  <c r="N160" i="11" s="1"/>
  <c r="M157" i="11"/>
  <c r="N157" i="11" s="1"/>
  <c r="J138" i="11"/>
  <c r="N138" i="11" s="1"/>
  <c r="N67" i="11"/>
  <c r="K140" i="11"/>
  <c r="O158" i="11"/>
  <c r="O161" i="11" s="1"/>
  <c r="O187" i="11" s="1"/>
  <c r="M158" i="11" l="1"/>
  <c r="M161" i="11" s="1"/>
  <c r="N137" i="11"/>
  <c r="K158" i="11"/>
  <c r="K161" i="11" s="1"/>
  <c r="K187" i="11" s="1"/>
  <c r="L52" i="11"/>
  <c r="L55" i="11" s="1"/>
  <c r="N52" i="11"/>
  <c r="N55" i="11"/>
  <c r="J158" i="11"/>
  <c r="L140" i="11"/>
  <c r="J140" i="11"/>
  <c r="N140" i="11" s="1"/>
  <c r="J159" i="11"/>
  <c r="N158" i="11" l="1"/>
  <c r="L187" i="11"/>
  <c r="J161" i="11"/>
  <c r="J187" i="11" s="1"/>
  <c r="N159" i="11"/>
  <c r="M187" i="11"/>
  <c r="N161" i="11" l="1"/>
  <c r="N187" i="11"/>
</calcChain>
</file>

<file path=xl/sharedStrings.xml><?xml version="1.0" encoding="utf-8"?>
<sst xmlns="http://schemas.openxmlformats.org/spreadsheetml/2006/main" count="1300" uniqueCount="195">
  <si>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</si>
  <si>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</si>
  <si>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</si>
  <si>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</si>
  <si>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</si>
  <si>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</si>
  <si>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</si>
  <si>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</si>
  <si>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</si>
  <si>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</si>
  <si>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</si>
  <si>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21</t>
  </si>
  <si>
    <t>1</t>
  </si>
  <si>
    <t>GASTOS DE PERSONAL</t>
  </si>
  <si>
    <t>0</t>
  </si>
  <si>
    <t>SERVICIOS PERSONALES ASOCIADOS A NOMINA</t>
  </si>
  <si>
    <t>SUELDOS DE PERSONAL DE NOMINA</t>
  </si>
  <si>
    <t>SUELDOS</t>
  </si>
  <si>
    <t>2</t>
  </si>
  <si>
    <t>SUELDOS DE VACACIONES</t>
  </si>
  <si>
    <t>4</t>
  </si>
  <si>
    <t>INCAPACIDADES Y LICENCIA DE MATERNIDAD</t>
  </si>
  <si>
    <t>PRIMA TECNICA</t>
  </si>
  <si>
    <t>PRIMA TECNICA SALARIAL</t>
  </si>
  <si>
    <t>PRIMA TECNICA NO SALARIAL</t>
  </si>
  <si>
    <t>5</t>
  </si>
  <si>
    <t>OTROS</t>
  </si>
  <si>
    <t>GASTOS DE REPRESENTACION</t>
  </si>
  <si>
    <t>BONIFICACION POR SERVICIOS PRESTADOS</t>
  </si>
  <si>
    <t>BONIFICACION ESPECIAL DE RECREACION</t>
  </si>
  <si>
    <t>7</t>
  </si>
  <si>
    <t>BONIFICACION POR COMPENSACION</t>
  </si>
  <si>
    <t>12</t>
  </si>
  <si>
    <t>SUBSIDIO DE ALIMENTACION</t>
  </si>
  <si>
    <t>13</t>
  </si>
  <si>
    <t>AUXILIO DE TRANSPORTE</t>
  </si>
  <si>
    <t>14</t>
  </si>
  <si>
    <t>PRIMA DE SERVICIO</t>
  </si>
  <si>
    <t>15</t>
  </si>
  <si>
    <t>PRIMA DE VACACIONES</t>
  </si>
  <si>
    <t>16</t>
  </si>
  <si>
    <t>PRIMA DE NAVIDAD</t>
  </si>
  <si>
    <t>17</t>
  </si>
  <si>
    <t>PRIMAS EXTRAORDINARIAS</t>
  </si>
  <si>
    <t>28</t>
  </si>
  <si>
    <t>PRIMA ESPECIAL DE TRANSPORTE</t>
  </si>
  <si>
    <t>47</t>
  </si>
  <si>
    <t>PRIMA DE COORDINACION</t>
  </si>
  <si>
    <t>92</t>
  </si>
  <si>
    <t>BONIFICACION DE DIRECCION</t>
  </si>
  <si>
    <t>9</t>
  </si>
  <si>
    <t>HORAS EXTRAS, DIAS FESTIVOS E INDEMNIZACION POR VACACIONES</t>
  </si>
  <si>
    <t>HORAS EXTRAS</t>
  </si>
  <si>
    <t>RECARGOS NOCTURNOS Y FESTIVOS</t>
  </si>
  <si>
    <t>3</t>
  </si>
  <si>
    <t>INDEMNIZACION POR VACACIONES</t>
  </si>
  <si>
    <t>SERVICIOS PERSONALES INDIRECTOS</t>
  </si>
  <si>
    <t>REMUNERACION SERVICIOS TECNICOS</t>
  </si>
  <si>
    <t>CONTRIBUCIONES INHERENTES A LA NOMINA SECTOR PRIVADO Y PUBLICO</t>
  </si>
  <si>
    <t>ADMINISTRADAS POR EL SECTOR PRIVADO</t>
  </si>
  <si>
    <t>CAJAS DE COMPENSACION PRIVADAS</t>
  </si>
  <si>
    <t>FONDOS ADMINISTRADORES DE CESANTIAS PRIVADOS</t>
  </si>
  <si>
    <t>FONDOS ADMINISTRADORES DE PENSIONES PRIVADOS</t>
  </si>
  <si>
    <t>EMPRESAS PRIVADAS PROMOTORAS DE SALUD</t>
  </si>
  <si>
    <t>ADMINISTRADORAS PRIVADAS DE APORTES PARA ACCIDENTES DE TRABAJO Y ENFERMEDADES PROFESIONALES</t>
  </si>
  <si>
    <t>ADMINISTRADAS POR EL SECTOR PUBLICO</t>
  </si>
  <si>
    <t>FONDO NACIONAL DEL AHORRO</t>
  </si>
  <si>
    <t>FONDOS ADMINISTRADORES DE PENSIONES PUBLICOS</t>
  </si>
  <si>
    <t>6</t>
  </si>
  <si>
    <t>EMPRESAS PUBLICAS PROMOTORAS DE SALUD</t>
  </si>
  <si>
    <t>APORTES AL ICBF</t>
  </si>
  <si>
    <t>APORTES AL SENA</t>
  </si>
  <si>
    <t>GASTOS GENERALES</t>
  </si>
  <si>
    <t>IMPUESTOS Y MULTAS</t>
  </si>
  <si>
    <t>50</t>
  </si>
  <si>
    <t>IMPUESTOS Y CONTRIBUCIONES</t>
  </si>
  <si>
    <t>IMPUESTO DE VEHICULO</t>
  </si>
  <si>
    <t>IMPUESTO PREDIAL</t>
  </si>
  <si>
    <t>90</t>
  </si>
  <si>
    <t>OTROS IMPUESTOS</t>
  </si>
  <si>
    <t>ADQUISICION DE BIENES Y SERVICIOS</t>
  </si>
  <si>
    <t>8</t>
  </si>
  <si>
    <t>MATERIALES Y SUMINISTROS</t>
  </si>
  <si>
    <t>COMBUSTIBLE Y LUBRICANTES</t>
  </si>
  <si>
    <t>DOTACION</t>
  </si>
  <si>
    <t>PRODUCTOS DE ASEO Y LIMPIEZA</t>
  </si>
  <si>
    <t>REPUESTOS</t>
  </si>
  <si>
    <t>23</t>
  </si>
  <si>
    <t>OTROS MATERIALES Y SUMINISTROS</t>
  </si>
  <si>
    <t>MANTENIMIENTO</t>
  </si>
  <si>
    <t>MANTENIMIENTO DE BIENES INMUEBLES</t>
  </si>
  <si>
    <t>MANTENIMIENTO DE BIENES MUEBLES, EQUIPOS Y ENSERES</t>
  </si>
  <si>
    <t>MANTENIMIENTO EQUIPO DE NAVEGACION Y TRANSPORTE</t>
  </si>
  <si>
    <t>SERVICIO DE ASEO</t>
  </si>
  <si>
    <t>SERVICIO DE CAFETERIA Y RESTAURANTE</t>
  </si>
  <si>
    <t>SERVICIO DE SEGURIDAD Y VIGILANCIA</t>
  </si>
  <si>
    <t>MANTENIMIENTO DE OTROS BIENES</t>
  </si>
  <si>
    <t>COMUNICACIONES Y TRANSPORTES</t>
  </si>
  <si>
    <t>CORREO</t>
  </si>
  <si>
    <t>SERVICIO DE TELEGRAFIA Y BEEPER</t>
  </si>
  <si>
    <t>SERVICIOS DE TRANSMISION DE INFORMACION</t>
  </si>
  <si>
    <t>TRANSPORTE</t>
  </si>
  <si>
    <t>OTROS COMUNICACIONES Y TRANSPORTE</t>
  </si>
  <si>
    <t>IMPRESOS Y PUBLICACIONES</t>
  </si>
  <si>
    <t>SUSCRIPCIONES</t>
  </si>
  <si>
    <t>OTROS GASTOS POR IMPRESOS Y PUBLICACIONES</t>
  </si>
  <si>
    <t>SERVICIOS PUBLICOS</t>
  </si>
  <si>
    <t>ACUEDUCTO ALCANTARILLADO Y ASEO</t>
  </si>
  <si>
    <t>ENERGIA</t>
  </si>
  <si>
    <t>GAS NATURAL</t>
  </si>
  <si>
    <t>TELEFONIA MOVIL CELULAR</t>
  </si>
  <si>
    <t>TELEFONO,FAX Y OTROS</t>
  </si>
  <si>
    <t>OTROS SERVICIOS PÚBLICOS</t>
  </si>
  <si>
    <t>SEGUROS</t>
  </si>
  <si>
    <t>SEGURO DE INFIDILIDAD Y RIESGOS FINANCIEROS</t>
  </si>
  <si>
    <t>SEGURO RESPONSABILIDAD CIVIL</t>
  </si>
  <si>
    <t>SEGUROS GENERALES</t>
  </si>
  <si>
    <t>OTROS SEGUROS</t>
  </si>
  <si>
    <t>ARRENDAMIENTOS</t>
  </si>
  <si>
    <t>ARRENDAMIENTOS BIENES INMUEBLES</t>
  </si>
  <si>
    <t>VIATICOS Y GASTOS DE VIAJE</t>
  </si>
  <si>
    <t>VIATICOS Y GASTOS DE VIAJE AL INTERIOR</t>
  </si>
  <si>
    <t>GASTOS JUDICIALES</t>
  </si>
  <si>
    <t>CAPACITACION, BIENESTAR SOCIAL Y ESTIMULOS</t>
  </si>
  <si>
    <t>SERVICIOS DE BIENESTAR SOCIAL</t>
  </si>
  <si>
    <t>41</t>
  </si>
  <si>
    <t>OTROS GASTOS POR ADQUISICION DE SERVICIOS</t>
  </si>
  <si>
    <t>SERVICIOS MÉDICOS Y HOSPITALARIOS</t>
  </si>
  <si>
    <t>TRANSFERENCIAS CORRIENTES</t>
  </si>
  <si>
    <t>TRANSFERENCIAS AL SECTOR PUBLICO</t>
  </si>
  <si>
    <t>CUOTA DE AUDITAJE CONTRANAL</t>
  </si>
  <si>
    <t>TRANSFERENCIAS DE PREVISION Y SEGURIDAD SOCIAL</t>
  </si>
  <si>
    <t>44</t>
  </si>
  <si>
    <t>SEGURO DE VIDA (LEY 16/88)</t>
  </si>
  <si>
    <t>OTRAS TRANSFERENCIAS</t>
  </si>
  <si>
    <t>SENTENCIAS Y CONCILIACIONES</t>
  </si>
  <si>
    <t>C</t>
  </si>
  <si>
    <t>INVERSION</t>
  </si>
  <si>
    <t>MEJORAMIENTO DE LA CAPACIDAD DE ANALISIS EN PRUEBAS DE ADN A NIVEL NACIONAL</t>
  </si>
  <si>
    <t>MEJORAMIENTO DE LOS PROCEDIMIENTOS DE PATOLOGÍA FORENSE Y FORTALECIMIENTO DE LA CAPACIDAD DE RESPUESTA EN LA ATENCIÓN DE CASOS DE MUERTES COLECTIVAS Y DESASTRES EN EL INMLYCF A NIVEL NACIONAL</t>
  </si>
  <si>
    <t>MEJORAMIENTO CAPACIDAD DEL  INMLYCF PARA EL DESARROLLO DE LAS ACTIVIDADES EN EL MARCO DE LA LEY DE VICTIMAS  NACIONAL</t>
  </si>
  <si>
    <t>FORTALECIMIENTO DE LA CAPACIDAD DE ATENCIÓN Y DE LA CALIDAD CIENTÍFICA DE LOS ENSAYOS REALIZADOS EN LOS LABORATORIOS FORENSES DEL INMLC NACIONAL</t>
  </si>
  <si>
    <t>SISTEMATIZACION GENERAL DEL INSTITUTO NACIONAL DE MEDICINA LEGAL Y CIENCIAS FORENSES.</t>
  </si>
  <si>
    <t>MEJORAMIENTO DEL SERVICIO DE CLINICA  ODONTOLOGIA PSICOLOGIA Y PSIQUIATRIA FORENSE EN EL INMLYCF A NIVEL NACIONAL</t>
  </si>
  <si>
    <t>PREVENCION , TRATAMIENTO Y CONTROL DE LOS RESIDUOS GENERADOS EN LAS SEDES DEL INMLYCF A NIVEL NACIONAL</t>
  </si>
  <si>
    <t>IMPLEMENTACION Y DESARROLLO DE LA PLANEACIÓN ESTRATÉGICA EN EL INMLYCF A NIVEL NACIONAL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</si>
  <si>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</si>
  <si>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</si>
  <si>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</si>
  <si>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</si>
  <si>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</si>
  <si>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</si>
  <si>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</si>
  <si>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</si>
  <si>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</si>
  <si>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</si>
  <si>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GASTOS GENERALES</t>
  </si>
  <si>
    <t>TOTAL TRANSFERENCIAS</t>
  </si>
  <si>
    <t>TOTAL FUNCIONAMIENTO</t>
  </si>
  <si>
    <t>TOTAL INVERSIÓN</t>
  </si>
  <si>
    <t>TOTAL INSTITUTO</t>
  </si>
  <si>
    <t>A1- GASTOS DE PERSONAL</t>
  </si>
  <si>
    <t>A2-GASTOS GENERALES</t>
  </si>
  <si>
    <t>A3-TRANSFERENCIAS</t>
  </si>
  <si>
    <t>C - INVERSIÓN</t>
  </si>
  <si>
    <t xml:space="preserve"> </t>
  </si>
  <si>
    <t>PROGRAMAS NACIONALES QUE SE DESARROLLAN CON EL SECTOR PRIVADO</t>
  </si>
  <si>
    <t>CONGRESO DE MEDICINA LEGAL Y CIENCIAS FORENSES</t>
  </si>
  <si>
    <t>ORDEN NACIONAL</t>
  </si>
  <si>
    <t>FORTALECIMIENTO DEL CONOCIMIENTO CIENTÍFICO FORENSE A TRAVÉS DE LA  INVESTIGACIÓN CIENTÍFICA FORENSE Y LA CAPACITACIÓN EN EL INMLCF , NACIONAL</t>
  </si>
  <si>
    <t>MEJORAMIENTO Y RENOVACIÓN INTEGRAL DE LA SALA DE NECROPSIAS DE LA DIRECCIÓN REGIONAL BOGOTÁ DEL INMLCF</t>
  </si>
  <si>
    <t>Reviso: Cesar Augusto Acuña Reyes, Coordinador Grupo Nacional de Gestión Presupuestal</t>
  </si>
  <si>
    <t>PAPELERIA, UTILES DE ESCRITORIO Y OFICINA</t>
  </si>
  <si>
    <t>MATERIALES DE CONSTRUCCIÓN</t>
  </si>
  <si>
    <t>MANTENIMIENTO EQUIPO COMUNICACIONES Y COMPUTACIÓN</t>
  </si>
  <si>
    <t>COMPRA DE EQUIPO</t>
  </si>
  <si>
    <t>PRODUCTOS DE CAFETERIA Y RESTAURANTE</t>
  </si>
  <si>
    <t>VIATICOS Y GASTOS DE VIAJE AL EXTERIOR</t>
  </si>
  <si>
    <t>HERRAMIENTAS</t>
  </si>
  <si>
    <t>Fuente:  Grupo Nacional de Gestión Presupuestal-SIIF</t>
  </si>
  <si>
    <t>OTRAS COMPRAS DE EQUIPOS</t>
  </si>
  <si>
    <t>EFECTIVIDAD DE LA INVESTIGACION PEANL Y TECNICO CIENTIFICA</t>
  </si>
  <si>
    <t>IMPLEMENTACION SISTEMA  DE CERTIFICACION DE PERITOS FORENSES EN COLOMBIA NACIONAL</t>
  </si>
  <si>
    <t>FORTALECIMIENTO  DE PROCEDIMIENTOS FORENSES PARA BUSQUEDA IDENTIFICACION E INVESTIGACION MEDICOLEGAL  DE MUERTES-VIOLACION DE DDHH Y DIH NACIONAL</t>
  </si>
  <si>
    <t>FORTALECIMIENTO DE LA GESTION Y DIRECCION DEL SECTOR FISCALIA</t>
  </si>
  <si>
    <t>MEJORAMIENTO Y MANTENIMIENTO  DE EDIFICIOS-SEDES MEDICINA LEGAL A NIVEL NACIONAL</t>
  </si>
  <si>
    <t>MANTENIMIENTO DE EQUIPOS DE ALTA  TECNOLOGIA ACTUALIZACION Y REPOSICION DE EQUIPOS ELECTROMECANICOS DE LAS  AREAS FORENSES A NIVEL NACIONAL</t>
  </si>
  <si>
    <t>ADQUISICION COSNTRUCCION DOTACION Y FORTALECIMIENTO DEL PROGRAMA DE GESTION DOCUMENTAL PARA EL ARCHIVO DEL INSTITUTO NACIONAL DE MEDICINA LEGAL Y CIENCIAS FORENSES NACIONAL</t>
  </si>
  <si>
    <t>REPOSICION AMPLIACION DOTACION Y ADECUACION DEL PARQUE AUTOMOTOR DEL INSTITUTO NAIONAL DE MEDICINA  LEGAL Y CIENCIAS FORENSES A NIVEL NACIONAL</t>
  </si>
  <si>
    <t>ELEMENTOS PARA BIENESTAR SOCIAL</t>
  </si>
  <si>
    <t>EQUIPO DE LABORATORIO</t>
  </si>
  <si>
    <t>Elaboro:  Camilo González Forero, Asistente Grupo Nacional de Gestión Presupuestal</t>
  </si>
  <si>
    <t>APROPIACION</t>
  </si>
  <si>
    <t>EJECUCIÓN PRESUPUESTAL A  31 DE JULIO DE 2017</t>
  </si>
  <si>
    <t>Fecha: Agosto 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</si>
</sst>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b/>
      <sz val="8"/>
      <color rgb="FF003366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sz val="7"/>
      <color rgb="FFFF0000"/>
      <name val="Arial"/>
      <family val="2"/>
    </font>
    <font>
      <sz val="6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Fill="1" applyBorder="1"/>
    <xf numFmtId="43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43" fontId="14" fillId="3" borderId="1" xfId="1" applyFont="1" applyFill="1" applyBorder="1" applyAlignment="1">
      <alignment horizontal="right" vertical="center" wrapText="1" readingOrder="1"/>
    </xf>
    <xf numFmtId="43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43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43" fontId="14" fillId="3" borderId="6" xfId="1" applyFont="1" applyFill="1" applyBorder="1" applyAlignment="1">
      <alignment horizontal="right" vertical="center" wrapText="1" readingOrder="1"/>
    </xf>
    <xf numFmtId="43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43" fontId="14" fillId="4" borderId="6" xfId="1" applyFont="1" applyFill="1" applyBorder="1" applyAlignment="1">
      <alignment horizontal="right" vertical="center" wrapText="1" readingOrder="1"/>
    </xf>
    <xf numFmtId="0" fontId="6" fillId="0" borderId="0" xfId="0" applyFont="1" applyFill="1" applyBorder="1"/>
    <xf numFmtId="43" fontId="16" fillId="4" borderId="2" xfId="1" applyFont="1" applyFill="1" applyBorder="1" applyAlignment="1">
      <alignment horizontal="right" vertical="center" wrapText="1" readingOrder="1"/>
    </xf>
    <xf numFmtId="43" fontId="16" fillId="4" borderId="8" xfId="1" applyFont="1" applyFill="1" applyBorder="1" applyAlignment="1">
      <alignment horizontal="right" vertical="center" wrapText="1" readingOrder="1"/>
    </xf>
    <xf numFmtId="0" fontId="17" fillId="5" borderId="9" xfId="0" applyNumberFormat="1" applyFont="1" applyFill="1" applyBorder="1" applyAlignment="1">
      <alignment horizontal="center" vertical="center" wrapText="1" readingOrder="1"/>
    </xf>
    <xf numFmtId="0" fontId="17" fillId="5" borderId="2" xfId="0" applyNumberFormat="1" applyFont="1" applyFill="1" applyBorder="1" applyAlignment="1">
      <alignment horizontal="center" vertical="center" wrapText="1" readingOrder="1"/>
    </xf>
    <xf numFmtId="0" fontId="17" fillId="5" borderId="2" xfId="0" applyNumberFormat="1" applyFont="1" applyFill="1" applyBorder="1" applyAlignment="1">
      <alignment vertical="center" wrapText="1" readingOrder="1"/>
    </xf>
    <xf numFmtId="0" fontId="18" fillId="5" borderId="2" xfId="0" applyNumberFormat="1" applyFont="1" applyFill="1" applyBorder="1" applyAlignment="1">
      <alignment horizontal="center" vertical="center" wrapText="1" readingOrder="1"/>
    </xf>
    <xf numFmtId="43" fontId="17" fillId="5" borderId="2" xfId="1" applyFont="1" applyFill="1" applyBorder="1" applyAlignment="1">
      <alignment horizontal="right" vertical="center" wrapText="1" readingOrder="1"/>
    </xf>
    <xf numFmtId="0" fontId="1" fillId="5" borderId="0" xfId="0" applyFont="1" applyFill="1" applyBorder="1"/>
    <xf numFmtId="0" fontId="19" fillId="5" borderId="1" xfId="0" applyNumberFormat="1" applyFont="1" applyFill="1" applyBorder="1" applyAlignment="1">
      <alignment horizontal="center" vertical="center" wrapText="1" readingOrder="1"/>
    </xf>
    <xf numFmtId="0" fontId="20" fillId="5" borderId="1" xfId="0" applyNumberFormat="1" applyFont="1" applyFill="1" applyBorder="1" applyAlignment="1">
      <alignment horizontal="center" vertical="center" wrapText="1" readingOrder="1"/>
    </xf>
    <xf numFmtId="43" fontId="19" fillId="5" borderId="1" xfId="1" applyFont="1" applyFill="1" applyBorder="1" applyAlignment="1">
      <alignment horizontal="right" vertical="center" wrapText="1" readingOrder="1"/>
    </xf>
    <xf numFmtId="43" fontId="19" fillId="5" borderId="6" xfId="1" applyFont="1" applyFill="1" applyBorder="1" applyAlignment="1">
      <alignment horizontal="right" vertical="center" wrapText="1" readingOrder="1"/>
    </xf>
    <xf numFmtId="0" fontId="17" fillId="5" borderId="5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43" fontId="17" fillId="5" borderId="1" xfId="1" applyFont="1" applyFill="1" applyBorder="1" applyAlignment="1">
      <alignment horizontal="right" vertical="center" wrapText="1" readingOrder="1"/>
    </xf>
    <xf numFmtId="164" fontId="17" fillId="5" borderId="1" xfId="1" applyNumberFormat="1" applyFont="1" applyFill="1" applyBorder="1" applyAlignment="1">
      <alignment horizontal="right" vertical="center" wrapText="1" readingOrder="1"/>
    </xf>
    <xf numFmtId="0" fontId="19" fillId="5" borderId="10" xfId="0" applyNumberFormat="1" applyFont="1" applyFill="1" applyBorder="1" applyAlignment="1">
      <alignment horizontal="center" vertical="center" wrapText="1" readingOrder="1"/>
    </xf>
    <xf numFmtId="0" fontId="19" fillId="5" borderId="11" xfId="0" applyNumberFormat="1" applyFont="1" applyFill="1" applyBorder="1" applyAlignment="1">
      <alignment horizontal="center" vertical="center" wrapText="1" readingOrder="1"/>
    </xf>
    <xf numFmtId="0" fontId="19" fillId="5" borderId="11" xfId="0" applyNumberFormat="1" applyFont="1" applyFill="1" applyBorder="1" applyAlignment="1">
      <alignment vertical="center" wrapText="1" readingOrder="1"/>
    </xf>
    <xf numFmtId="0" fontId="20" fillId="5" borderId="11" xfId="0" applyNumberFormat="1" applyFont="1" applyFill="1" applyBorder="1" applyAlignment="1">
      <alignment horizontal="center" vertical="center" wrapText="1" readingOrder="1"/>
    </xf>
    <xf numFmtId="43" fontId="19" fillId="5" borderId="1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43" fontId="7" fillId="0" borderId="0" xfId="1" applyFont="1" applyAlignment="1">
      <alignment horizontal="center" vertical="top"/>
    </xf>
    <xf numFmtId="43" fontId="7" fillId="0" borderId="0" xfId="1" applyFont="1" applyAlignment="1">
      <alignment vertical="top" wrapText="1"/>
    </xf>
    <xf numFmtId="43" fontId="7" fillId="0" borderId="0" xfId="1" applyFont="1" applyAlignment="1">
      <alignment vertical="top"/>
    </xf>
    <xf numFmtId="43" fontId="17" fillId="5" borderId="7" xfId="1" applyFont="1" applyFill="1" applyBorder="1" applyAlignment="1">
      <alignment horizontal="right" vertical="center" wrapText="1" readingOrder="1"/>
    </xf>
    <xf numFmtId="43" fontId="17" fillId="5" borderId="6" xfId="1" applyFont="1" applyFill="1" applyBorder="1" applyAlignment="1">
      <alignment horizontal="right" vertical="center" wrapText="1" readingOrder="1"/>
    </xf>
    <xf numFmtId="164" fontId="17" fillId="5" borderId="6" xfId="1" applyNumberFormat="1" applyFont="1" applyFill="1" applyBorder="1" applyAlignment="1">
      <alignment horizontal="right" vertical="center" wrapText="1" readingOrder="1"/>
    </xf>
    <xf numFmtId="43" fontId="16" fillId="4" borderId="7" xfId="1" applyFont="1" applyFill="1" applyBorder="1" applyAlignment="1">
      <alignment horizontal="right" vertical="center" wrapText="1" readingOrder="1"/>
    </xf>
    <xf numFmtId="0" fontId="19" fillId="5" borderId="1" xfId="0" applyNumberFormat="1" applyFont="1" applyFill="1" applyBorder="1" applyAlignment="1">
      <alignment vertical="center" wrapText="1" readingOrder="1"/>
    </xf>
    <xf numFmtId="0" fontId="19" fillId="5" borderId="5" xfId="0" applyNumberFormat="1" applyFont="1" applyFill="1" applyBorder="1" applyAlignment="1">
      <alignment horizontal="center" vertical="center" wrapText="1" readingOrder="1"/>
    </xf>
    <xf numFmtId="43" fontId="19" fillId="5" borderId="12" xfId="1" applyFont="1" applyFill="1" applyBorder="1" applyAlignment="1">
      <alignment horizontal="right" vertical="center" wrapText="1" readingOrder="1"/>
    </xf>
    <xf numFmtId="43" fontId="8" fillId="5" borderId="1" xfId="1" applyFont="1" applyFill="1" applyBorder="1" applyAlignment="1">
      <alignment horizontal="right" vertical="center" wrapText="1" readingOrder="1"/>
    </xf>
    <xf numFmtId="10" fontId="17" fillId="5" borderId="2" xfId="4" applyNumberFormat="1" applyFont="1" applyFill="1" applyBorder="1" applyAlignment="1">
      <alignment horizontal="right" vertical="center" wrapText="1" readingOrder="1"/>
    </xf>
    <xf numFmtId="10" fontId="19" fillId="5" borderId="1" xfId="4" applyNumberFormat="1" applyFont="1" applyFill="1" applyBorder="1" applyAlignment="1">
      <alignment horizontal="right" vertical="center" wrapText="1" readingOrder="1"/>
    </xf>
    <xf numFmtId="10" fontId="17" fillId="5" borderId="1" xfId="4" applyNumberFormat="1" applyFont="1" applyFill="1" applyBorder="1" applyAlignment="1">
      <alignment horizontal="right" vertical="center" wrapText="1" readingOrder="1"/>
    </xf>
    <xf numFmtId="10" fontId="19" fillId="5" borderId="1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6" fillId="4" borderId="13" xfId="4" applyNumberFormat="1" applyFont="1" applyFill="1" applyBorder="1" applyAlignment="1">
      <alignment horizontal="right" vertical="center" wrapText="1" readingOrder="1"/>
    </xf>
    <xf numFmtId="43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43" fontId="1" fillId="5" borderId="0" xfId="1" applyFont="1" applyFill="1" applyBorder="1"/>
    <xf numFmtId="43" fontId="21" fillId="5" borderId="0" xfId="1" applyFont="1" applyFill="1" applyAlignment="1">
      <alignment vertical="top"/>
    </xf>
    <xf numFmtId="43" fontId="7" fillId="5" borderId="0" xfId="1" applyFont="1" applyFill="1" applyAlignment="1">
      <alignment vertical="top"/>
    </xf>
    <xf numFmtId="43" fontId="1" fillId="0" borderId="0" xfId="0" applyNumberFormat="1" applyFont="1" applyFill="1" applyBorder="1"/>
    <xf numFmtId="164" fontId="8" fillId="5" borderId="1" xfId="1" applyNumberFormat="1" applyFont="1" applyFill="1" applyBorder="1" applyAlignment="1">
      <alignment horizontal="right" vertical="center" wrapText="1" readingOrder="1"/>
    </xf>
    <xf numFmtId="43" fontId="1" fillId="5" borderId="0" xfId="0" applyNumberFormat="1" applyFont="1" applyFill="1" applyBorder="1"/>
    <xf numFmtId="0" fontId="8" fillId="5" borderId="1" xfId="0" applyNumberFormat="1" applyFont="1" applyFill="1" applyBorder="1" applyAlignment="1">
      <alignment vertical="center" wrapText="1" readingOrder="1"/>
    </xf>
    <xf numFmtId="0" fontId="8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0" applyNumberFormat="1" applyFont="1" applyFill="1" applyBorder="1" applyAlignment="1">
      <alignment horizontal="center" vertical="center" wrapText="1" readingOrder="1"/>
    </xf>
    <xf numFmtId="0" fontId="22" fillId="5" borderId="1" xfId="0" applyNumberFormat="1" applyFont="1" applyFill="1" applyBorder="1" applyAlignment="1">
      <alignment horizontal="center" vertical="center" wrapText="1" readingOrder="1"/>
    </xf>
    <xf numFmtId="0" fontId="14" fillId="5" borderId="1" xfId="0" applyNumberFormat="1" applyFont="1" applyFill="1" applyBorder="1" applyAlignment="1">
      <alignment horizontal="center" vertical="center" wrapText="1" readingOrder="1"/>
    </xf>
    <xf numFmtId="43" fontId="16" fillId="4" borderId="26" xfId="1" applyFont="1" applyFill="1" applyBorder="1" applyAlignment="1">
      <alignment horizontal="right" vertical="center" wrapText="1" readingOrder="1"/>
    </xf>
    <xf numFmtId="0" fontId="16" fillId="3" borderId="14" xfId="0" applyFont="1" applyFill="1" applyBorder="1" applyAlignment="1">
      <alignment horizontal="center"/>
    </xf>
    <xf numFmtId="0" fontId="16" fillId="3" borderId="15" xfId="0" applyFont="1" applyFill="1" applyBorder="1" applyAlignment="1">
      <alignment horizontal="center"/>
    </xf>
    <xf numFmtId="0" fontId="16" fillId="3" borderId="16" xfId="0" applyFont="1" applyFill="1" applyBorder="1" applyAlignment="1">
      <alignment horizontal="center"/>
    </xf>
    <xf numFmtId="0" fontId="13" fillId="3" borderId="17" xfId="2" applyFont="1" applyFill="1" applyBorder="1" applyAlignment="1">
      <alignment horizontal="center" vertical="center" wrapText="1"/>
    </xf>
    <xf numFmtId="0" fontId="13" fillId="3" borderId="18" xfId="2" applyFont="1" applyFill="1" applyBorder="1" applyAlignment="1">
      <alignment horizontal="center" vertical="center" wrapText="1"/>
    </xf>
    <xf numFmtId="0" fontId="13" fillId="3" borderId="19" xfId="2" applyFont="1" applyFill="1" applyBorder="1" applyAlignment="1">
      <alignment horizontal="center" vertical="center" wrapText="1"/>
    </xf>
    <xf numFmtId="0" fontId="16" fillId="4" borderId="20" xfId="2" applyFont="1" applyFill="1" applyBorder="1" applyAlignment="1">
      <alignment horizontal="center" vertical="center" wrapText="1"/>
    </xf>
    <xf numFmtId="0" fontId="16" fillId="4" borderId="21" xfId="2" applyFont="1" applyFill="1" applyBorder="1" applyAlignment="1">
      <alignment horizontal="center" vertical="center" wrapText="1"/>
    </xf>
    <xf numFmtId="0" fontId="16" fillId="4" borderId="22" xfId="2" applyFont="1" applyFill="1" applyBorder="1" applyAlignment="1">
      <alignment horizontal="center" vertical="center" wrapText="1"/>
    </xf>
    <xf numFmtId="0" fontId="16" fillId="4" borderId="17" xfId="2" applyFont="1" applyFill="1" applyBorder="1" applyAlignment="1">
      <alignment horizontal="center" vertical="center" wrapText="1"/>
    </xf>
    <xf numFmtId="0" fontId="16" fillId="4" borderId="18" xfId="2" applyFont="1" applyFill="1" applyBorder="1" applyAlignment="1">
      <alignment horizontal="center" vertical="center" wrapText="1"/>
    </xf>
    <xf numFmtId="0" fontId="16" fillId="4" borderId="19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showGridLines="0" tabSelected="1" zoomScale="160" zoomScaleNormal="160" workbookViewId="0">
      <pane ySplit="5" topLeftCell="A6" activePane="bottomLeft" state="frozen"/>
      <selection pane="bottomLeft" activeCell="A6" sqref="A6:P6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3" width="3.5703125" style="1" customWidth="1"/>
    <col min="4" max="4" width="1.42578125" style="1" customWidth="1"/>
    <col min="5" max="5" width="2" style="1" customWidth="1"/>
    <col min="6" max="6" width="1.85546875" style="1" customWidth="1"/>
    <col min="7" max="7" width="23.140625" style="1" customWidth="1"/>
    <col min="8" max="8" width="5" style="1" customWidth="1"/>
    <col min="9" max="9" width="3.42578125" style="1" bestFit="1" customWidth="1"/>
    <col min="10" max="10" width="14.42578125" style="2" customWidth="1"/>
    <col min="11" max="11" width="14.28515625" style="69" customWidth="1"/>
    <col min="12" max="12" width="14.28515625" style="2" customWidth="1"/>
    <col min="13" max="13" width="14.140625" style="69" customWidth="1"/>
    <col min="14" max="14" width="6.85546875" style="2" bestFit="1" customWidth="1"/>
    <col min="15" max="15" width="13.5703125" style="2" customWidth="1"/>
    <col min="16" max="16" width="13.85546875" style="2" customWidth="1"/>
    <col min="17" max="17" width="12.140625" style="1" bestFit="1" customWidth="1"/>
    <col min="18" max="18" width="16.140625" style="1" bestFit="1" customWidth="1"/>
    <col min="19" max="16384" width="11.42578125" style="1"/>
  </cols>
  <sheetData>
    <row r="1" spans="1:16" x14ac:dyDescent="0.25">
      <c r="A1" s="93" t="s">
        <v>152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6" x14ac:dyDescent="0.25">
      <c r="A2" s="93" t="s">
        <v>153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x14ac:dyDescent="0.25">
      <c r="A3" s="93" t="s">
        <v>193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</row>
    <row r="4" spans="1:16" ht="8.25" customHeight="1" thickBot="1" x14ac:dyDescent="0.3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</row>
    <row r="5" spans="1:16" ht="18.75" customHeight="1" thickBot="1" x14ac:dyDescent="0.3">
      <c r="A5" s="95" t="s">
        <v>150</v>
      </c>
      <c r="B5" s="96"/>
      <c r="C5" s="96"/>
      <c r="D5" s="96"/>
      <c r="E5" s="96"/>
      <c r="F5" s="97"/>
      <c r="G5" s="13" t="s">
        <v>1</v>
      </c>
      <c r="H5" s="13" t="s">
        <v>2</v>
      </c>
      <c r="I5" s="13" t="s">
        <v>3</v>
      </c>
      <c r="J5" s="13" t="s">
        <v>192</v>
      </c>
      <c r="K5" s="13" t="s">
        <v>146</v>
      </c>
      <c r="L5" s="13" t="s">
        <v>147</v>
      </c>
      <c r="M5" s="13" t="s">
        <v>148</v>
      </c>
      <c r="N5" s="13" t="s">
        <v>151</v>
      </c>
      <c r="O5" s="13" t="s">
        <v>149</v>
      </c>
      <c r="P5" s="14" t="s">
        <v>155</v>
      </c>
    </row>
    <row r="6" spans="1:16" s="8" customFormat="1" ht="14.25" thickTop="1" thickBot="1" x14ac:dyDescent="0.3">
      <c r="A6" s="81" t="s">
        <v>161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3"/>
    </row>
    <row r="7" spans="1:16" s="28" customFormat="1" ht="16.5" x14ac:dyDescent="0.25">
      <c r="A7" s="23" t="s">
        <v>4</v>
      </c>
      <c r="B7" s="24" t="s">
        <v>12</v>
      </c>
      <c r="C7" s="24" t="s">
        <v>14</v>
      </c>
      <c r="D7" s="24" t="s">
        <v>12</v>
      </c>
      <c r="E7" s="24"/>
      <c r="F7" s="24"/>
      <c r="G7" s="25" t="s">
        <v>15</v>
      </c>
      <c r="H7" s="24" t="s">
        <v>6</v>
      </c>
      <c r="I7" s="26" t="s">
        <v>7</v>
      </c>
      <c r="J7" s="27">
        <f>+J8+J12+J15+J29</f>
        <v>109281581040</v>
      </c>
      <c r="K7" s="27">
        <f>+K8+K12+K15+K29</f>
        <v>61032420781</v>
      </c>
      <c r="L7" s="27">
        <f>+L8+L12+L15+L29</f>
        <v>48249160259</v>
      </c>
      <c r="M7" s="27">
        <f>+M8+M12+M15+M29</f>
        <v>61011452874</v>
      </c>
      <c r="N7" s="59">
        <f t="shared" ref="N7:N64" si="0">M7/J7</f>
        <v>0.55829584723585002</v>
      </c>
      <c r="O7" s="27">
        <f>+O8+O12+O15+O29</f>
        <v>61019943846</v>
      </c>
      <c r="P7" s="51">
        <f>+P8+P12+P15+P29</f>
        <v>61019943846</v>
      </c>
    </row>
    <row r="8" spans="1:16" s="28" customFormat="1" ht="16.5" x14ac:dyDescent="0.25">
      <c r="A8" s="33" t="s">
        <v>4</v>
      </c>
      <c r="B8" s="34" t="s">
        <v>12</v>
      </c>
      <c r="C8" s="34" t="s">
        <v>14</v>
      </c>
      <c r="D8" s="34" t="s">
        <v>12</v>
      </c>
      <c r="E8" s="34" t="s">
        <v>12</v>
      </c>
      <c r="F8" s="34"/>
      <c r="G8" s="35" t="s">
        <v>16</v>
      </c>
      <c r="H8" s="34" t="s">
        <v>6</v>
      </c>
      <c r="I8" s="36" t="s">
        <v>7</v>
      </c>
      <c r="J8" s="37">
        <f>SUM(J9:J11)</f>
        <v>80894547018</v>
      </c>
      <c r="K8" s="37">
        <f>SUM(K9:K11)</f>
        <v>46943511546</v>
      </c>
      <c r="L8" s="37">
        <f>SUM(L9:L11)</f>
        <v>33951035472</v>
      </c>
      <c r="M8" s="37">
        <f>SUM(M9:M11)</f>
        <v>46943511546</v>
      </c>
      <c r="N8" s="61">
        <f t="shared" si="0"/>
        <v>0.58030501778512356</v>
      </c>
      <c r="O8" s="37">
        <f>SUM(O9:O11)</f>
        <v>46931034611</v>
      </c>
      <c r="P8" s="52">
        <f>SUM(P9:P11)</f>
        <v>46931034611</v>
      </c>
    </row>
    <row r="9" spans="1:16" s="28" customFormat="1" x14ac:dyDescent="0.25">
      <c r="A9" s="56" t="s">
        <v>4</v>
      </c>
      <c r="B9" s="29" t="s">
        <v>12</v>
      </c>
      <c r="C9" s="29" t="s">
        <v>14</v>
      </c>
      <c r="D9" s="29" t="s">
        <v>12</v>
      </c>
      <c r="E9" s="29" t="s">
        <v>12</v>
      </c>
      <c r="F9" s="29" t="s">
        <v>12</v>
      </c>
      <c r="G9" s="55" t="s">
        <v>17</v>
      </c>
      <c r="H9" s="29" t="s">
        <v>6</v>
      </c>
      <c r="I9" s="30" t="s">
        <v>7</v>
      </c>
      <c r="J9" s="31">
        <v>72372103804</v>
      </c>
      <c r="K9" s="31">
        <v>43357012577</v>
      </c>
      <c r="L9" s="31">
        <f>+J9-K9</f>
        <v>29015091227</v>
      </c>
      <c r="M9" s="31">
        <v>43357012577</v>
      </c>
      <c r="N9" s="60">
        <f t="shared" si="0"/>
        <v>0.59908459610930453</v>
      </c>
      <c r="O9" s="31">
        <v>43357012577</v>
      </c>
      <c r="P9" s="32">
        <v>43357012577</v>
      </c>
    </row>
    <row r="10" spans="1:16" s="28" customFormat="1" x14ac:dyDescent="0.25">
      <c r="A10" s="56" t="s">
        <v>4</v>
      </c>
      <c r="B10" s="29" t="s">
        <v>12</v>
      </c>
      <c r="C10" s="29" t="s">
        <v>14</v>
      </c>
      <c r="D10" s="29" t="s">
        <v>12</v>
      </c>
      <c r="E10" s="29" t="s">
        <v>12</v>
      </c>
      <c r="F10" s="29" t="s">
        <v>18</v>
      </c>
      <c r="G10" s="55" t="s">
        <v>19</v>
      </c>
      <c r="H10" s="29" t="s">
        <v>6</v>
      </c>
      <c r="I10" s="30" t="s">
        <v>7</v>
      </c>
      <c r="J10" s="31">
        <v>7526721632</v>
      </c>
      <c r="K10" s="31">
        <v>3044387350</v>
      </c>
      <c r="L10" s="31">
        <f>+J10-K10</f>
        <v>4482334282</v>
      </c>
      <c r="M10" s="31">
        <v>3044387350</v>
      </c>
      <c r="N10" s="60">
        <f t="shared" si="0"/>
        <v>0.40447720785324776</v>
      </c>
      <c r="O10" s="31">
        <v>3044387350</v>
      </c>
      <c r="P10" s="32">
        <v>3044387350</v>
      </c>
    </row>
    <row r="11" spans="1:16" s="28" customFormat="1" ht="16.5" x14ac:dyDescent="0.25">
      <c r="A11" s="56" t="s">
        <v>4</v>
      </c>
      <c r="B11" s="29" t="s">
        <v>12</v>
      </c>
      <c r="C11" s="29" t="s">
        <v>14</v>
      </c>
      <c r="D11" s="29" t="s">
        <v>12</v>
      </c>
      <c r="E11" s="29" t="s">
        <v>12</v>
      </c>
      <c r="F11" s="29" t="s">
        <v>20</v>
      </c>
      <c r="G11" s="55" t="s">
        <v>21</v>
      </c>
      <c r="H11" s="29" t="s">
        <v>6</v>
      </c>
      <c r="I11" s="30" t="s">
        <v>7</v>
      </c>
      <c r="J11" s="31">
        <v>995721582</v>
      </c>
      <c r="K11" s="31">
        <v>542111619</v>
      </c>
      <c r="L11" s="31">
        <f>+J11-K11</f>
        <v>453609963</v>
      </c>
      <c r="M11" s="31">
        <v>542111619</v>
      </c>
      <c r="N11" s="60">
        <f t="shared" si="0"/>
        <v>0.54444096502469908</v>
      </c>
      <c r="O11" s="31">
        <v>529634684</v>
      </c>
      <c r="P11" s="32">
        <v>529634684</v>
      </c>
    </row>
    <row r="12" spans="1:16" s="28" customFormat="1" ht="16.5" x14ac:dyDescent="0.25">
      <c r="A12" s="33" t="s">
        <v>4</v>
      </c>
      <c r="B12" s="34" t="s">
        <v>12</v>
      </c>
      <c r="C12" s="34" t="s">
        <v>14</v>
      </c>
      <c r="D12" s="34" t="s">
        <v>12</v>
      </c>
      <c r="E12" s="34" t="s">
        <v>20</v>
      </c>
      <c r="F12" s="34"/>
      <c r="G12" s="35" t="s">
        <v>22</v>
      </c>
      <c r="H12" s="34" t="s">
        <v>6</v>
      </c>
      <c r="I12" s="36" t="s">
        <v>7</v>
      </c>
      <c r="J12" s="37">
        <f>SUM(J13:J14)</f>
        <v>1463150716</v>
      </c>
      <c r="K12" s="37">
        <f>SUM(K13:K14)</f>
        <v>857659173</v>
      </c>
      <c r="L12" s="37">
        <f>SUM(L13:L14)</f>
        <v>605491543</v>
      </c>
      <c r="M12" s="37">
        <f>SUM(M13:M14)</f>
        <v>857659173</v>
      </c>
      <c r="N12" s="61">
        <f t="shared" si="0"/>
        <v>0.5861728143391074</v>
      </c>
      <c r="O12" s="37">
        <f>SUM(O13:O14)</f>
        <v>857659173</v>
      </c>
      <c r="P12" s="52">
        <f>SUM(P13:P14)</f>
        <v>857659173</v>
      </c>
    </row>
    <row r="13" spans="1:16" s="28" customFormat="1" x14ac:dyDescent="0.25">
      <c r="A13" s="56" t="s">
        <v>4</v>
      </c>
      <c r="B13" s="29" t="s">
        <v>12</v>
      </c>
      <c r="C13" s="29" t="s">
        <v>14</v>
      </c>
      <c r="D13" s="29" t="s">
        <v>12</v>
      </c>
      <c r="E13" s="29" t="s">
        <v>20</v>
      </c>
      <c r="F13" s="29" t="s">
        <v>12</v>
      </c>
      <c r="G13" s="55" t="s">
        <v>23</v>
      </c>
      <c r="H13" s="29" t="s">
        <v>6</v>
      </c>
      <c r="I13" s="30" t="s">
        <v>7</v>
      </c>
      <c r="J13" s="31">
        <v>1150109063</v>
      </c>
      <c r="K13" s="31">
        <v>704266101</v>
      </c>
      <c r="L13" s="31">
        <f>+J13-K13</f>
        <v>445842962</v>
      </c>
      <c r="M13" s="31">
        <v>704266101</v>
      </c>
      <c r="N13" s="60">
        <f t="shared" si="0"/>
        <v>0.6123472318033546</v>
      </c>
      <c r="O13" s="31">
        <v>704266101</v>
      </c>
      <c r="P13" s="32">
        <v>704266101</v>
      </c>
    </row>
    <row r="14" spans="1:16" s="28" customFormat="1" x14ac:dyDescent="0.25">
      <c r="A14" s="56" t="s">
        <v>4</v>
      </c>
      <c r="B14" s="29" t="s">
        <v>12</v>
      </c>
      <c r="C14" s="29" t="s">
        <v>14</v>
      </c>
      <c r="D14" s="29" t="s">
        <v>12</v>
      </c>
      <c r="E14" s="29" t="s">
        <v>20</v>
      </c>
      <c r="F14" s="29" t="s">
        <v>18</v>
      </c>
      <c r="G14" s="55" t="s">
        <v>24</v>
      </c>
      <c r="H14" s="29" t="s">
        <v>6</v>
      </c>
      <c r="I14" s="30" t="s">
        <v>7</v>
      </c>
      <c r="J14" s="31">
        <v>313041653</v>
      </c>
      <c r="K14" s="31">
        <v>153393072</v>
      </c>
      <c r="L14" s="31">
        <f>+J14-K14</f>
        <v>159648581</v>
      </c>
      <c r="M14" s="31">
        <v>153393072</v>
      </c>
      <c r="N14" s="60">
        <f t="shared" si="0"/>
        <v>0.49000850375652727</v>
      </c>
      <c r="O14" s="31">
        <v>153393072</v>
      </c>
      <c r="P14" s="32">
        <v>153393072</v>
      </c>
    </row>
    <row r="15" spans="1:16" s="28" customFormat="1" ht="16.5" x14ac:dyDescent="0.25">
      <c r="A15" s="33" t="s">
        <v>4</v>
      </c>
      <c r="B15" s="34" t="s">
        <v>12</v>
      </c>
      <c r="C15" s="34" t="s">
        <v>14</v>
      </c>
      <c r="D15" s="34" t="s">
        <v>12</v>
      </c>
      <c r="E15" s="34" t="s">
        <v>25</v>
      </c>
      <c r="F15" s="34"/>
      <c r="G15" s="35" t="s">
        <v>26</v>
      </c>
      <c r="H15" s="34" t="s">
        <v>6</v>
      </c>
      <c r="I15" s="36" t="s">
        <v>7</v>
      </c>
      <c r="J15" s="37">
        <f>SUM(J16:J28)</f>
        <v>26543839878</v>
      </c>
      <c r="K15" s="37">
        <f>SUM(K16:K28)</f>
        <v>12992105567</v>
      </c>
      <c r="L15" s="37">
        <f>SUM(L16:L28)</f>
        <v>13551734311</v>
      </c>
      <c r="M15" s="58">
        <f>SUM(M16:M28)</f>
        <v>12971137660</v>
      </c>
      <c r="N15" s="61">
        <f t="shared" si="0"/>
        <v>0.48866847146522707</v>
      </c>
      <c r="O15" s="37">
        <f>SUM(O16:O28)</f>
        <v>12992105567</v>
      </c>
      <c r="P15" s="52">
        <f>SUM(P16:P28)</f>
        <v>12992105567</v>
      </c>
    </row>
    <row r="16" spans="1:16" s="28" customFormat="1" x14ac:dyDescent="0.25">
      <c r="A16" s="56" t="s">
        <v>4</v>
      </c>
      <c r="B16" s="29" t="s">
        <v>12</v>
      </c>
      <c r="C16" s="29" t="s">
        <v>14</v>
      </c>
      <c r="D16" s="29" t="s">
        <v>12</v>
      </c>
      <c r="E16" s="29" t="s">
        <v>25</v>
      </c>
      <c r="F16" s="29" t="s">
        <v>12</v>
      </c>
      <c r="G16" s="55" t="s">
        <v>27</v>
      </c>
      <c r="H16" s="29" t="s">
        <v>6</v>
      </c>
      <c r="I16" s="30" t="s">
        <v>7</v>
      </c>
      <c r="J16" s="31">
        <v>1600897635</v>
      </c>
      <c r="K16" s="31">
        <v>1072108407</v>
      </c>
      <c r="L16" s="31">
        <f>+J16-K16</f>
        <v>528789228</v>
      </c>
      <c r="M16" s="31">
        <v>1072108407</v>
      </c>
      <c r="N16" s="60">
        <f t="shared" si="0"/>
        <v>0.66969204248964986</v>
      </c>
      <c r="O16" s="31">
        <v>1072108407</v>
      </c>
      <c r="P16" s="32">
        <v>1072108407</v>
      </c>
    </row>
    <row r="17" spans="1:16" s="28" customFormat="1" ht="16.5" x14ac:dyDescent="0.25">
      <c r="A17" s="56" t="s">
        <v>4</v>
      </c>
      <c r="B17" s="29" t="s">
        <v>12</v>
      </c>
      <c r="C17" s="29" t="s">
        <v>14</v>
      </c>
      <c r="D17" s="29" t="s">
        <v>12</v>
      </c>
      <c r="E17" s="29" t="s">
        <v>25</v>
      </c>
      <c r="F17" s="29" t="s">
        <v>18</v>
      </c>
      <c r="G17" s="55" t="s">
        <v>28</v>
      </c>
      <c r="H17" s="29" t="s">
        <v>6</v>
      </c>
      <c r="I17" s="30" t="s">
        <v>7</v>
      </c>
      <c r="J17" s="31">
        <v>2208295997</v>
      </c>
      <c r="K17" s="31">
        <v>1809816567</v>
      </c>
      <c r="L17" s="31">
        <f t="shared" ref="L17:L28" si="1">+J17-K17</f>
        <v>398479430</v>
      </c>
      <c r="M17" s="31">
        <v>1809816567</v>
      </c>
      <c r="N17" s="60">
        <f t="shared" si="0"/>
        <v>0.81955343371480105</v>
      </c>
      <c r="O17" s="31">
        <v>1809816567</v>
      </c>
      <c r="P17" s="32">
        <v>1809816567</v>
      </c>
    </row>
    <row r="18" spans="1:16" s="28" customFormat="1" ht="16.5" x14ac:dyDescent="0.25">
      <c r="A18" s="56" t="s">
        <v>4</v>
      </c>
      <c r="B18" s="29" t="s">
        <v>12</v>
      </c>
      <c r="C18" s="29" t="s">
        <v>14</v>
      </c>
      <c r="D18" s="29" t="s">
        <v>12</v>
      </c>
      <c r="E18" s="29" t="s">
        <v>25</v>
      </c>
      <c r="F18" s="29" t="s">
        <v>25</v>
      </c>
      <c r="G18" s="55" t="s">
        <v>29</v>
      </c>
      <c r="H18" s="29" t="s">
        <v>6</v>
      </c>
      <c r="I18" s="30" t="s">
        <v>7</v>
      </c>
      <c r="J18" s="31">
        <v>420767460</v>
      </c>
      <c r="K18" s="31">
        <v>212478934</v>
      </c>
      <c r="L18" s="31">
        <f t="shared" si="1"/>
        <v>208288526</v>
      </c>
      <c r="M18" s="31">
        <v>212478934</v>
      </c>
      <c r="N18" s="60">
        <f t="shared" si="0"/>
        <v>0.50497948201602849</v>
      </c>
      <c r="O18" s="31">
        <v>212478934</v>
      </c>
      <c r="P18" s="32">
        <v>212478934</v>
      </c>
    </row>
    <row r="19" spans="1:16" s="28" customFormat="1" x14ac:dyDescent="0.25">
      <c r="A19" s="56" t="s">
        <v>4</v>
      </c>
      <c r="B19" s="29" t="s">
        <v>12</v>
      </c>
      <c r="C19" s="29" t="s">
        <v>14</v>
      </c>
      <c r="D19" s="29" t="s">
        <v>12</v>
      </c>
      <c r="E19" s="29" t="s">
        <v>25</v>
      </c>
      <c r="F19" s="29" t="s">
        <v>30</v>
      </c>
      <c r="G19" s="55" t="s">
        <v>31</v>
      </c>
      <c r="H19" s="29" t="s">
        <v>6</v>
      </c>
      <c r="I19" s="30" t="s">
        <v>7</v>
      </c>
      <c r="J19" s="31">
        <v>35008067</v>
      </c>
      <c r="K19" s="31">
        <v>19745590</v>
      </c>
      <c r="L19" s="31">
        <f t="shared" si="1"/>
        <v>15262477</v>
      </c>
      <c r="M19" s="31">
        <v>19745590</v>
      </c>
      <c r="N19" s="60">
        <f t="shared" si="0"/>
        <v>0.56402971349432118</v>
      </c>
      <c r="O19" s="31">
        <v>19745590</v>
      </c>
      <c r="P19" s="32">
        <v>19745590</v>
      </c>
    </row>
    <row r="20" spans="1:16" s="28" customFormat="1" ht="16.5" x14ac:dyDescent="0.25">
      <c r="A20" s="56" t="s">
        <v>4</v>
      </c>
      <c r="B20" s="29" t="s">
        <v>12</v>
      </c>
      <c r="C20" s="29" t="s">
        <v>14</v>
      </c>
      <c r="D20" s="29" t="s">
        <v>12</v>
      </c>
      <c r="E20" s="29" t="s">
        <v>25</v>
      </c>
      <c r="F20" s="29" t="s">
        <v>32</v>
      </c>
      <c r="G20" s="55" t="s">
        <v>33</v>
      </c>
      <c r="H20" s="29" t="s">
        <v>6</v>
      </c>
      <c r="I20" s="30" t="s">
        <v>7</v>
      </c>
      <c r="J20" s="31">
        <v>172993528</v>
      </c>
      <c r="K20" s="31">
        <v>107246122</v>
      </c>
      <c r="L20" s="31">
        <f t="shared" si="1"/>
        <v>65747406</v>
      </c>
      <c r="M20" s="31">
        <v>107246122</v>
      </c>
      <c r="N20" s="60">
        <f t="shared" si="0"/>
        <v>0.61994297266427212</v>
      </c>
      <c r="O20" s="31">
        <v>107246122</v>
      </c>
      <c r="P20" s="32">
        <v>107246122</v>
      </c>
    </row>
    <row r="21" spans="1:16" s="28" customFormat="1" ht="16.5" x14ac:dyDescent="0.25">
      <c r="A21" s="56" t="s">
        <v>4</v>
      </c>
      <c r="B21" s="29" t="s">
        <v>12</v>
      </c>
      <c r="C21" s="29" t="s">
        <v>14</v>
      </c>
      <c r="D21" s="29" t="s">
        <v>12</v>
      </c>
      <c r="E21" s="29" t="s">
        <v>25</v>
      </c>
      <c r="F21" s="29" t="s">
        <v>34</v>
      </c>
      <c r="G21" s="55" t="s">
        <v>35</v>
      </c>
      <c r="H21" s="29" t="s">
        <v>6</v>
      </c>
      <c r="I21" s="30" t="s">
        <v>7</v>
      </c>
      <c r="J21" s="31">
        <v>240052137</v>
      </c>
      <c r="K21" s="31">
        <v>154271816</v>
      </c>
      <c r="L21" s="31">
        <f t="shared" si="1"/>
        <v>85780321</v>
      </c>
      <c r="M21" s="31">
        <v>133303909</v>
      </c>
      <c r="N21" s="60">
        <f t="shared" si="0"/>
        <v>0.55531231950665783</v>
      </c>
      <c r="O21" s="31">
        <v>154271816</v>
      </c>
      <c r="P21" s="32">
        <v>154271816</v>
      </c>
    </row>
    <row r="22" spans="1:16" s="28" customFormat="1" ht="16.5" x14ac:dyDescent="0.25">
      <c r="A22" s="56" t="s">
        <v>4</v>
      </c>
      <c r="B22" s="29" t="s">
        <v>12</v>
      </c>
      <c r="C22" s="29" t="s">
        <v>14</v>
      </c>
      <c r="D22" s="29" t="s">
        <v>12</v>
      </c>
      <c r="E22" s="29" t="s">
        <v>25</v>
      </c>
      <c r="F22" s="29" t="s">
        <v>36</v>
      </c>
      <c r="G22" s="55" t="s">
        <v>37</v>
      </c>
      <c r="H22" s="29" t="s">
        <v>6</v>
      </c>
      <c r="I22" s="30" t="s">
        <v>7</v>
      </c>
      <c r="J22" s="67">
        <v>3670966927</v>
      </c>
      <c r="K22" s="31">
        <v>3610341647</v>
      </c>
      <c r="L22" s="31">
        <f>+J22-K22</f>
        <v>60625280</v>
      </c>
      <c r="M22" s="31">
        <v>3610341647</v>
      </c>
      <c r="N22" s="60">
        <f t="shared" si="0"/>
        <v>0.98348520125471561</v>
      </c>
      <c r="O22" s="31">
        <v>3610341647</v>
      </c>
      <c r="P22" s="32">
        <v>3610341647</v>
      </c>
    </row>
    <row r="23" spans="1:16" s="28" customFormat="1" ht="16.5" x14ac:dyDescent="0.25">
      <c r="A23" s="56" t="s">
        <v>4</v>
      </c>
      <c r="B23" s="29" t="s">
        <v>12</v>
      </c>
      <c r="C23" s="29" t="s">
        <v>14</v>
      </c>
      <c r="D23" s="29" t="s">
        <v>12</v>
      </c>
      <c r="E23" s="29" t="s">
        <v>25</v>
      </c>
      <c r="F23" s="29" t="s">
        <v>38</v>
      </c>
      <c r="G23" s="55" t="s">
        <v>39</v>
      </c>
      <c r="H23" s="29" t="s">
        <v>6</v>
      </c>
      <c r="I23" s="30" t="s">
        <v>7</v>
      </c>
      <c r="J23" s="31">
        <v>3731073041</v>
      </c>
      <c r="K23" s="31">
        <v>1874897248</v>
      </c>
      <c r="L23" s="31">
        <f t="shared" si="1"/>
        <v>1856175793</v>
      </c>
      <c r="M23" s="31">
        <v>1874897248</v>
      </c>
      <c r="N23" s="60">
        <f t="shared" si="0"/>
        <v>0.50250885667397471</v>
      </c>
      <c r="O23" s="31">
        <v>1874897248</v>
      </c>
      <c r="P23" s="32">
        <v>1874897248</v>
      </c>
    </row>
    <row r="24" spans="1:16" s="28" customFormat="1" ht="16.5" x14ac:dyDescent="0.25">
      <c r="A24" s="56" t="s">
        <v>4</v>
      </c>
      <c r="B24" s="29" t="s">
        <v>12</v>
      </c>
      <c r="C24" s="29" t="s">
        <v>14</v>
      </c>
      <c r="D24" s="29" t="s">
        <v>12</v>
      </c>
      <c r="E24" s="29" t="s">
        <v>25</v>
      </c>
      <c r="F24" s="29" t="s">
        <v>40</v>
      </c>
      <c r="G24" s="55" t="s">
        <v>41</v>
      </c>
      <c r="H24" s="29" t="s">
        <v>6</v>
      </c>
      <c r="I24" s="30" t="s">
        <v>7</v>
      </c>
      <c r="J24" s="67">
        <v>7138446353</v>
      </c>
      <c r="K24" s="31">
        <v>22237777</v>
      </c>
      <c r="L24" s="31">
        <f t="shared" si="1"/>
        <v>7116208576</v>
      </c>
      <c r="M24" s="31">
        <v>22237777</v>
      </c>
      <c r="N24" s="60">
        <f t="shared" si="0"/>
        <v>3.1152124566509298E-3</v>
      </c>
      <c r="O24" s="31">
        <v>22237777</v>
      </c>
      <c r="P24" s="32">
        <v>22237777</v>
      </c>
    </row>
    <row r="25" spans="1:16" s="28" customFormat="1" ht="16.5" x14ac:dyDescent="0.25">
      <c r="A25" s="56" t="s">
        <v>4</v>
      </c>
      <c r="B25" s="29" t="s">
        <v>12</v>
      </c>
      <c r="C25" s="29" t="s">
        <v>14</v>
      </c>
      <c r="D25" s="29" t="s">
        <v>12</v>
      </c>
      <c r="E25" s="29" t="s">
        <v>25</v>
      </c>
      <c r="F25" s="29" t="s">
        <v>42</v>
      </c>
      <c r="G25" s="55" t="s">
        <v>43</v>
      </c>
      <c r="H25" s="29" t="s">
        <v>6</v>
      </c>
      <c r="I25" s="30" t="s">
        <v>7</v>
      </c>
      <c r="J25" s="31">
        <v>6458479334</v>
      </c>
      <c r="K25" s="31">
        <v>3578166291</v>
      </c>
      <c r="L25" s="31">
        <f t="shared" si="1"/>
        <v>2880313043</v>
      </c>
      <c r="M25" s="31">
        <v>3578166291</v>
      </c>
      <c r="N25" s="60">
        <f t="shared" si="0"/>
        <v>0.55402612688765784</v>
      </c>
      <c r="O25" s="31">
        <v>3578166291</v>
      </c>
      <c r="P25" s="32">
        <v>3578166291</v>
      </c>
    </row>
    <row r="26" spans="1:16" s="28" customFormat="1" ht="16.5" x14ac:dyDescent="0.25">
      <c r="A26" s="56" t="s">
        <v>4</v>
      </c>
      <c r="B26" s="29" t="s">
        <v>12</v>
      </c>
      <c r="C26" s="29" t="s">
        <v>14</v>
      </c>
      <c r="D26" s="29" t="s">
        <v>12</v>
      </c>
      <c r="E26" s="29" t="s">
        <v>25</v>
      </c>
      <c r="F26" s="29" t="s">
        <v>44</v>
      </c>
      <c r="G26" s="55" t="s">
        <v>45</v>
      </c>
      <c r="H26" s="29" t="s">
        <v>6</v>
      </c>
      <c r="I26" s="30" t="s">
        <v>7</v>
      </c>
      <c r="J26" s="31">
        <v>34479976</v>
      </c>
      <c r="K26" s="31">
        <v>21400728</v>
      </c>
      <c r="L26" s="31">
        <f t="shared" si="1"/>
        <v>13079248</v>
      </c>
      <c r="M26" s="31">
        <v>21400728</v>
      </c>
      <c r="N26" s="60">
        <f t="shared" si="0"/>
        <v>0.62067119768296819</v>
      </c>
      <c r="O26" s="31">
        <v>21400728</v>
      </c>
      <c r="P26" s="32">
        <v>21400728</v>
      </c>
    </row>
    <row r="27" spans="1:16" s="28" customFormat="1" ht="16.5" x14ac:dyDescent="0.25">
      <c r="A27" s="56" t="s">
        <v>4</v>
      </c>
      <c r="B27" s="29" t="s">
        <v>12</v>
      </c>
      <c r="C27" s="29" t="s">
        <v>14</v>
      </c>
      <c r="D27" s="29" t="s">
        <v>12</v>
      </c>
      <c r="E27" s="29" t="s">
        <v>25</v>
      </c>
      <c r="F27" s="29" t="s">
        <v>46</v>
      </c>
      <c r="G27" s="55" t="s">
        <v>47</v>
      </c>
      <c r="H27" s="29" t="s">
        <v>6</v>
      </c>
      <c r="I27" s="30" t="s">
        <v>7</v>
      </c>
      <c r="J27" s="31">
        <v>780313076</v>
      </c>
      <c r="K27" s="31">
        <v>481951244</v>
      </c>
      <c r="L27" s="31">
        <f t="shared" si="1"/>
        <v>298361832</v>
      </c>
      <c r="M27" s="31">
        <v>481951244</v>
      </c>
      <c r="N27" s="60">
        <f t="shared" si="0"/>
        <v>0.61763830291112543</v>
      </c>
      <c r="O27" s="31">
        <v>481951244</v>
      </c>
      <c r="P27" s="32">
        <v>481951244</v>
      </c>
    </row>
    <row r="28" spans="1:16" s="28" customFormat="1" ht="16.5" x14ac:dyDescent="0.25">
      <c r="A28" s="56" t="s">
        <v>4</v>
      </c>
      <c r="B28" s="29" t="s">
        <v>12</v>
      </c>
      <c r="C28" s="29" t="s">
        <v>14</v>
      </c>
      <c r="D28" s="29" t="s">
        <v>12</v>
      </c>
      <c r="E28" s="29" t="s">
        <v>25</v>
      </c>
      <c r="F28" s="29" t="s">
        <v>48</v>
      </c>
      <c r="G28" s="55" t="s">
        <v>49</v>
      </c>
      <c r="H28" s="29" t="s">
        <v>6</v>
      </c>
      <c r="I28" s="30" t="s">
        <v>7</v>
      </c>
      <c r="J28" s="31">
        <v>52066347</v>
      </c>
      <c r="K28" s="31">
        <v>27443196</v>
      </c>
      <c r="L28" s="31">
        <f t="shared" si="1"/>
        <v>24623151</v>
      </c>
      <c r="M28" s="31">
        <v>27443196</v>
      </c>
      <c r="N28" s="60">
        <f t="shared" si="0"/>
        <v>0.5270812642185172</v>
      </c>
      <c r="O28" s="31">
        <v>27443196</v>
      </c>
      <c r="P28" s="32">
        <v>27443196</v>
      </c>
    </row>
    <row r="29" spans="1:16" s="28" customFormat="1" ht="24.75" x14ac:dyDescent="0.25">
      <c r="A29" s="33" t="s">
        <v>4</v>
      </c>
      <c r="B29" s="34" t="s">
        <v>12</v>
      </c>
      <c r="C29" s="34" t="s">
        <v>14</v>
      </c>
      <c r="D29" s="34" t="s">
        <v>12</v>
      </c>
      <c r="E29" s="34" t="s">
        <v>50</v>
      </c>
      <c r="F29" s="34"/>
      <c r="G29" s="35" t="s">
        <v>51</v>
      </c>
      <c r="H29" s="34" t="s">
        <v>6</v>
      </c>
      <c r="I29" s="36" t="s">
        <v>7</v>
      </c>
      <c r="J29" s="58">
        <f>SUM(J30:J32)</f>
        <v>380043428</v>
      </c>
      <c r="K29" s="58">
        <f>SUM(K30:K32)</f>
        <v>239144495</v>
      </c>
      <c r="L29" s="37">
        <f>SUM(L30:L32)</f>
        <v>140898933</v>
      </c>
      <c r="M29" s="37">
        <f>SUM(M30:M32)</f>
        <v>239144495</v>
      </c>
      <c r="N29" s="61">
        <f t="shared" si="0"/>
        <v>0.62925570442965273</v>
      </c>
      <c r="O29" s="37">
        <f>SUM(O30:O32)</f>
        <v>239144495</v>
      </c>
      <c r="P29" s="52">
        <f>SUM(P30:P32)</f>
        <v>239144495</v>
      </c>
    </row>
    <row r="30" spans="1:16" s="28" customFormat="1" x14ac:dyDescent="0.25">
      <c r="A30" s="56" t="s">
        <v>4</v>
      </c>
      <c r="B30" s="29" t="s">
        <v>12</v>
      </c>
      <c r="C30" s="29" t="s">
        <v>14</v>
      </c>
      <c r="D30" s="29" t="s">
        <v>12</v>
      </c>
      <c r="E30" s="29" t="s">
        <v>50</v>
      </c>
      <c r="F30" s="29" t="s">
        <v>12</v>
      </c>
      <c r="G30" s="55" t="s">
        <v>52</v>
      </c>
      <c r="H30" s="29" t="s">
        <v>6</v>
      </c>
      <c r="I30" s="30" t="s">
        <v>7</v>
      </c>
      <c r="J30" s="31">
        <v>100706914</v>
      </c>
      <c r="K30" s="31">
        <v>52394481</v>
      </c>
      <c r="L30" s="31">
        <f>+J30-K30</f>
        <v>48312433</v>
      </c>
      <c r="M30" s="31">
        <v>52394481</v>
      </c>
      <c r="N30" s="60">
        <f t="shared" si="0"/>
        <v>0.52026696995203325</v>
      </c>
      <c r="O30" s="31">
        <v>52394481</v>
      </c>
      <c r="P30" s="32">
        <v>52394481</v>
      </c>
    </row>
    <row r="31" spans="1:16" s="28" customFormat="1" x14ac:dyDescent="0.25">
      <c r="A31" s="56" t="s">
        <v>4</v>
      </c>
      <c r="B31" s="29" t="s">
        <v>12</v>
      </c>
      <c r="C31" s="29" t="s">
        <v>14</v>
      </c>
      <c r="D31" s="29" t="s">
        <v>12</v>
      </c>
      <c r="E31" s="29" t="s">
        <v>50</v>
      </c>
      <c r="F31" s="29" t="s">
        <v>18</v>
      </c>
      <c r="G31" s="55" t="s">
        <v>53</v>
      </c>
      <c r="H31" s="29" t="s">
        <v>6</v>
      </c>
      <c r="I31" s="30" t="s">
        <v>7</v>
      </c>
      <c r="J31" s="31">
        <v>142822952</v>
      </c>
      <c r="K31" s="31">
        <v>101539185</v>
      </c>
      <c r="L31" s="31">
        <f>+J31-K31</f>
        <v>41283767</v>
      </c>
      <c r="M31" s="31">
        <v>101539185</v>
      </c>
      <c r="N31" s="60">
        <f t="shared" si="0"/>
        <v>0.71094444960078962</v>
      </c>
      <c r="O31" s="31">
        <v>101539185</v>
      </c>
      <c r="P31" s="32">
        <v>101539185</v>
      </c>
    </row>
    <row r="32" spans="1:16" s="28" customFormat="1" x14ac:dyDescent="0.25">
      <c r="A32" s="56" t="s">
        <v>4</v>
      </c>
      <c r="B32" s="29" t="s">
        <v>12</v>
      </c>
      <c r="C32" s="29" t="s">
        <v>14</v>
      </c>
      <c r="D32" s="29" t="s">
        <v>12</v>
      </c>
      <c r="E32" s="29" t="s">
        <v>50</v>
      </c>
      <c r="F32" s="29" t="s">
        <v>54</v>
      </c>
      <c r="G32" s="55" t="s">
        <v>55</v>
      </c>
      <c r="H32" s="29" t="s">
        <v>6</v>
      </c>
      <c r="I32" s="30" t="s">
        <v>7</v>
      </c>
      <c r="J32" s="31">
        <v>136513562</v>
      </c>
      <c r="K32" s="31">
        <v>85210829</v>
      </c>
      <c r="L32" s="31">
        <f>+J32-K32</f>
        <v>51302733</v>
      </c>
      <c r="M32" s="31">
        <v>85210829</v>
      </c>
      <c r="N32" s="60">
        <f t="shared" si="0"/>
        <v>0.62419314060532682</v>
      </c>
      <c r="O32" s="31">
        <v>85210829</v>
      </c>
      <c r="P32" s="32">
        <v>85210829</v>
      </c>
    </row>
    <row r="33" spans="1:16" s="28" customFormat="1" ht="16.5" x14ac:dyDescent="0.25">
      <c r="A33" s="33" t="s">
        <v>4</v>
      </c>
      <c r="B33" s="34" t="s">
        <v>12</v>
      </c>
      <c r="C33" s="34" t="s">
        <v>14</v>
      </c>
      <c r="D33" s="34" t="s">
        <v>18</v>
      </c>
      <c r="E33" s="34"/>
      <c r="F33" s="34"/>
      <c r="G33" s="35" t="s">
        <v>56</v>
      </c>
      <c r="H33" s="34" t="s">
        <v>6</v>
      </c>
      <c r="I33" s="36" t="s">
        <v>7</v>
      </c>
      <c r="J33" s="37">
        <v>152047500</v>
      </c>
      <c r="K33" s="37">
        <v>150767500</v>
      </c>
      <c r="L33" s="37">
        <f t="shared" ref="J33:M35" si="2">+L36</f>
        <v>1280000</v>
      </c>
      <c r="M33" s="37">
        <f t="shared" si="2"/>
        <v>150767500</v>
      </c>
      <c r="N33" s="61">
        <f t="shared" si="0"/>
        <v>0.99158157812525693</v>
      </c>
      <c r="O33" s="37">
        <f t="shared" ref="O33:P35" si="3">+O36</f>
        <v>85757140</v>
      </c>
      <c r="P33" s="52">
        <f t="shared" si="3"/>
        <v>85757140</v>
      </c>
    </row>
    <row r="34" spans="1:16" s="28" customFormat="1" ht="16.5" x14ac:dyDescent="0.25">
      <c r="A34" s="33" t="s">
        <v>4</v>
      </c>
      <c r="B34" s="34" t="s">
        <v>12</v>
      </c>
      <c r="C34" s="34" t="s">
        <v>14</v>
      </c>
      <c r="D34" s="34" t="s">
        <v>18</v>
      </c>
      <c r="E34" s="34"/>
      <c r="F34" s="34"/>
      <c r="G34" s="35" t="s">
        <v>56</v>
      </c>
      <c r="H34" s="34" t="s">
        <v>9</v>
      </c>
      <c r="I34" s="36">
        <v>20</v>
      </c>
      <c r="J34" s="58">
        <f>+J37</f>
        <v>503500000</v>
      </c>
      <c r="K34" s="37">
        <f t="shared" si="2"/>
        <v>0</v>
      </c>
      <c r="L34" s="37">
        <f t="shared" si="2"/>
        <v>503500000</v>
      </c>
      <c r="M34" s="37">
        <f t="shared" si="2"/>
        <v>0</v>
      </c>
      <c r="N34" s="61">
        <f t="shared" si="0"/>
        <v>0</v>
      </c>
      <c r="O34" s="37">
        <f t="shared" si="3"/>
        <v>0</v>
      </c>
      <c r="P34" s="52">
        <f t="shared" si="3"/>
        <v>0</v>
      </c>
    </row>
    <row r="35" spans="1:16" s="28" customFormat="1" ht="16.5" x14ac:dyDescent="0.25">
      <c r="A35" s="33" t="s">
        <v>4</v>
      </c>
      <c r="B35" s="34" t="s">
        <v>12</v>
      </c>
      <c r="C35" s="34" t="s">
        <v>14</v>
      </c>
      <c r="D35" s="34" t="s">
        <v>18</v>
      </c>
      <c r="E35" s="34"/>
      <c r="F35" s="34"/>
      <c r="G35" s="35" t="s">
        <v>56</v>
      </c>
      <c r="H35" s="34" t="s">
        <v>9</v>
      </c>
      <c r="I35" s="36">
        <v>21</v>
      </c>
      <c r="J35" s="37">
        <f t="shared" si="2"/>
        <v>95000000</v>
      </c>
      <c r="K35" s="37">
        <v>70485833</v>
      </c>
      <c r="L35" s="37">
        <f t="shared" si="2"/>
        <v>24514167</v>
      </c>
      <c r="M35" s="37">
        <f t="shared" si="2"/>
        <v>70485833</v>
      </c>
      <c r="N35" s="61">
        <f>M35/J35</f>
        <v>0.74195613684210526</v>
      </c>
      <c r="O35" s="37">
        <f t="shared" si="3"/>
        <v>23999999</v>
      </c>
      <c r="P35" s="52">
        <f>+P38</f>
        <v>23999999</v>
      </c>
    </row>
    <row r="36" spans="1:16" s="28" customFormat="1" ht="16.5" x14ac:dyDescent="0.25">
      <c r="A36" s="56" t="s">
        <v>4</v>
      </c>
      <c r="B36" s="29" t="s">
        <v>12</v>
      </c>
      <c r="C36" s="29" t="s">
        <v>14</v>
      </c>
      <c r="D36" s="29" t="s">
        <v>18</v>
      </c>
      <c r="E36" s="29" t="s">
        <v>36</v>
      </c>
      <c r="F36" s="29"/>
      <c r="G36" s="55" t="s">
        <v>57</v>
      </c>
      <c r="H36" s="29" t="s">
        <v>6</v>
      </c>
      <c r="I36" s="30" t="s">
        <v>7</v>
      </c>
      <c r="J36" s="31">
        <v>152047500</v>
      </c>
      <c r="K36" s="31">
        <v>150767500</v>
      </c>
      <c r="L36" s="31">
        <f>+J36-K36</f>
        <v>1280000</v>
      </c>
      <c r="M36" s="31">
        <v>150767500</v>
      </c>
      <c r="N36" s="60">
        <f>M36/J36</f>
        <v>0.99158157812525693</v>
      </c>
      <c r="O36" s="31">
        <v>85757140</v>
      </c>
      <c r="P36" s="32">
        <v>85757140</v>
      </c>
    </row>
    <row r="37" spans="1:16" s="28" customFormat="1" ht="16.5" x14ac:dyDescent="0.25">
      <c r="A37" s="56" t="s">
        <v>4</v>
      </c>
      <c r="B37" s="29" t="s">
        <v>12</v>
      </c>
      <c r="C37" s="29" t="s">
        <v>14</v>
      </c>
      <c r="D37" s="29" t="s">
        <v>18</v>
      </c>
      <c r="E37" s="29" t="s">
        <v>36</v>
      </c>
      <c r="F37" s="29"/>
      <c r="G37" s="55" t="s">
        <v>57</v>
      </c>
      <c r="H37" s="29" t="s">
        <v>9</v>
      </c>
      <c r="I37" s="30">
        <v>20</v>
      </c>
      <c r="J37" s="67">
        <v>503500000</v>
      </c>
      <c r="K37" s="31">
        <v>0</v>
      </c>
      <c r="L37" s="31">
        <f>+J37-K37</f>
        <v>503500000</v>
      </c>
      <c r="M37" s="31">
        <v>0</v>
      </c>
      <c r="N37" s="60">
        <f t="shared" si="0"/>
        <v>0</v>
      </c>
      <c r="O37" s="31">
        <v>0</v>
      </c>
      <c r="P37" s="32">
        <v>0</v>
      </c>
    </row>
    <row r="38" spans="1:16" s="28" customFormat="1" ht="16.5" x14ac:dyDescent="0.25">
      <c r="A38" s="56" t="s">
        <v>4</v>
      </c>
      <c r="B38" s="29" t="s">
        <v>12</v>
      </c>
      <c r="C38" s="29" t="s">
        <v>14</v>
      </c>
      <c r="D38" s="29" t="s">
        <v>18</v>
      </c>
      <c r="E38" s="29" t="s">
        <v>36</v>
      </c>
      <c r="F38" s="29"/>
      <c r="G38" s="55" t="s">
        <v>57</v>
      </c>
      <c r="H38" s="29" t="s">
        <v>9</v>
      </c>
      <c r="I38" s="30" t="s">
        <v>11</v>
      </c>
      <c r="J38" s="31">
        <v>95000000</v>
      </c>
      <c r="K38" s="31">
        <v>70485833</v>
      </c>
      <c r="L38" s="31">
        <f>+J38-K38</f>
        <v>24514167</v>
      </c>
      <c r="M38" s="31">
        <v>70485833</v>
      </c>
      <c r="N38" s="60">
        <f t="shared" si="0"/>
        <v>0.74195613684210526</v>
      </c>
      <c r="O38" s="31">
        <v>23999999</v>
      </c>
      <c r="P38" s="32">
        <v>23999999</v>
      </c>
    </row>
    <row r="39" spans="1:16" s="28" customFormat="1" ht="24.75" x14ac:dyDescent="0.25">
      <c r="A39" s="33" t="s">
        <v>4</v>
      </c>
      <c r="B39" s="34" t="s">
        <v>12</v>
      </c>
      <c r="C39" s="34" t="s">
        <v>14</v>
      </c>
      <c r="D39" s="34" t="s">
        <v>25</v>
      </c>
      <c r="E39" s="34"/>
      <c r="F39" s="34"/>
      <c r="G39" s="35" t="s">
        <v>58</v>
      </c>
      <c r="H39" s="34" t="s">
        <v>6</v>
      </c>
      <c r="I39" s="36" t="s">
        <v>7</v>
      </c>
      <c r="J39" s="73">
        <f>+J40+J46+J50+J51</f>
        <v>36194610234</v>
      </c>
      <c r="K39" s="73">
        <f>+K40+K46+K50+K51</f>
        <v>21959860706</v>
      </c>
      <c r="L39" s="38">
        <f>+L40+L46+L50+L51</f>
        <v>14234749528</v>
      </c>
      <c r="M39" s="38">
        <f>+M40+M46+M50+M51</f>
        <v>21119323388</v>
      </c>
      <c r="N39" s="61">
        <f t="shared" si="0"/>
        <v>0.58349359894919428</v>
      </c>
      <c r="O39" s="38">
        <f>+O40+O46+O50+O51</f>
        <v>20478192404</v>
      </c>
      <c r="P39" s="53">
        <f>+P40+P46+P50+P51</f>
        <v>20446440889</v>
      </c>
    </row>
    <row r="40" spans="1:16" s="28" customFormat="1" ht="16.5" x14ac:dyDescent="0.25">
      <c r="A40" s="33" t="s">
        <v>4</v>
      </c>
      <c r="B40" s="34" t="s">
        <v>12</v>
      </c>
      <c r="C40" s="34" t="s">
        <v>14</v>
      </c>
      <c r="D40" s="34" t="s">
        <v>25</v>
      </c>
      <c r="E40" s="34" t="s">
        <v>12</v>
      </c>
      <c r="F40" s="34"/>
      <c r="G40" s="35" t="s">
        <v>59</v>
      </c>
      <c r="H40" s="34" t="s">
        <v>6</v>
      </c>
      <c r="I40" s="36" t="s">
        <v>7</v>
      </c>
      <c r="J40" s="37">
        <f>SUM(J41:J45)</f>
        <v>18960629017</v>
      </c>
      <c r="K40" s="37">
        <f>SUM(K41:K45)</f>
        <v>11361723405</v>
      </c>
      <c r="L40" s="37">
        <f>SUM(L41:L45)</f>
        <v>7598905612</v>
      </c>
      <c r="M40" s="37">
        <f>SUM(M41:M45)</f>
        <v>10829568404</v>
      </c>
      <c r="N40" s="61">
        <f t="shared" si="0"/>
        <v>0.57116081931091345</v>
      </c>
      <c r="O40" s="37">
        <f>SUM(O41:O45)</f>
        <v>10188437420</v>
      </c>
      <c r="P40" s="52">
        <f>SUM(P41:P45)</f>
        <v>10188437420</v>
      </c>
    </row>
    <row r="41" spans="1:16" s="28" customFormat="1" x14ac:dyDescent="0.25">
      <c r="A41" s="56" t="s">
        <v>4</v>
      </c>
      <c r="B41" s="29" t="s">
        <v>12</v>
      </c>
      <c r="C41" s="29" t="s">
        <v>14</v>
      </c>
      <c r="D41" s="29" t="s">
        <v>25</v>
      </c>
      <c r="E41" s="29" t="s">
        <v>12</v>
      </c>
      <c r="F41" s="29" t="s">
        <v>12</v>
      </c>
      <c r="G41" s="55" t="s">
        <v>60</v>
      </c>
      <c r="H41" s="29" t="s">
        <v>6</v>
      </c>
      <c r="I41" s="30" t="s">
        <v>7</v>
      </c>
      <c r="J41" s="31">
        <v>3813616470</v>
      </c>
      <c r="K41" s="31">
        <v>2426983400</v>
      </c>
      <c r="L41" s="31">
        <f>+J41-K41</f>
        <v>1386633070</v>
      </c>
      <c r="M41" s="31">
        <v>2330491400</v>
      </c>
      <c r="N41" s="60">
        <f t="shared" si="0"/>
        <v>0.61109747619691812</v>
      </c>
      <c r="O41" s="31">
        <v>2330491400</v>
      </c>
      <c r="P41" s="32">
        <v>2330491400</v>
      </c>
    </row>
    <row r="42" spans="1:16" s="28" customFormat="1" ht="16.5" x14ac:dyDescent="0.25">
      <c r="A42" s="56" t="s">
        <v>4</v>
      </c>
      <c r="B42" s="29" t="s">
        <v>12</v>
      </c>
      <c r="C42" s="29" t="s">
        <v>14</v>
      </c>
      <c r="D42" s="29" t="s">
        <v>25</v>
      </c>
      <c r="E42" s="29" t="s">
        <v>12</v>
      </c>
      <c r="F42" s="29" t="s">
        <v>18</v>
      </c>
      <c r="G42" s="55" t="s">
        <v>61</v>
      </c>
      <c r="H42" s="29" t="s">
        <v>6</v>
      </c>
      <c r="I42" s="30" t="s">
        <v>7</v>
      </c>
      <c r="J42" s="31">
        <v>2000065001</v>
      </c>
      <c r="K42" s="31">
        <v>7946957</v>
      </c>
      <c r="L42" s="31">
        <f>+J42-K42</f>
        <v>1992118044</v>
      </c>
      <c r="M42" s="31">
        <v>7946957</v>
      </c>
      <c r="N42" s="60">
        <f t="shared" si="0"/>
        <v>3.9733493641589904E-3</v>
      </c>
      <c r="O42" s="31">
        <v>7946957</v>
      </c>
      <c r="P42" s="32">
        <v>7946957</v>
      </c>
    </row>
    <row r="43" spans="1:16" s="28" customFormat="1" ht="16.5" x14ac:dyDescent="0.25">
      <c r="A43" s="56" t="s">
        <v>4</v>
      </c>
      <c r="B43" s="29" t="s">
        <v>12</v>
      </c>
      <c r="C43" s="29" t="s">
        <v>14</v>
      </c>
      <c r="D43" s="29" t="s">
        <v>25</v>
      </c>
      <c r="E43" s="29" t="s">
        <v>12</v>
      </c>
      <c r="F43" s="29" t="s">
        <v>54</v>
      </c>
      <c r="G43" s="55" t="s">
        <v>62</v>
      </c>
      <c r="H43" s="29" t="s">
        <v>6</v>
      </c>
      <c r="I43" s="30" t="s">
        <v>7</v>
      </c>
      <c r="J43" s="31">
        <v>3900984233</v>
      </c>
      <c r="K43" s="31">
        <v>2364394940</v>
      </c>
      <c r="L43" s="31">
        <f>+J43-K43</f>
        <v>1536589293</v>
      </c>
      <c r="M43" s="31">
        <v>2264143340</v>
      </c>
      <c r="N43" s="60">
        <f t="shared" si="0"/>
        <v>0.58040309951696234</v>
      </c>
      <c r="O43" s="31">
        <v>2264143340</v>
      </c>
      <c r="P43" s="32">
        <v>2264143340</v>
      </c>
    </row>
    <row r="44" spans="1:16" s="28" customFormat="1" ht="16.5" x14ac:dyDescent="0.25">
      <c r="A44" s="56" t="s">
        <v>4</v>
      </c>
      <c r="B44" s="29" t="s">
        <v>12</v>
      </c>
      <c r="C44" s="29" t="s">
        <v>14</v>
      </c>
      <c r="D44" s="29" t="s">
        <v>25</v>
      </c>
      <c r="E44" s="29" t="s">
        <v>12</v>
      </c>
      <c r="F44" s="29" t="s">
        <v>20</v>
      </c>
      <c r="G44" s="55" t="s">
        <v>63</v>
      </c>
      <c r="H44" s="29" t="s">
        <v>6</v>
      </c>
      <c r="I44" s="30" t="s">
        <v>7</v>
      </c>
      <c r="J44" s="31">
        <v>7463600328</v>
      </c>
      <c r="K44" s="31">
        <v>4796315724</v>
      </c>
      <c r="L44" s="31">
        <f>+J44-K44</f>
        <v>2667284604</v>
      </c>
      <c r="M44" s="31">
        <v>4596193323</v>
      </c>
      <c r="N44" s="60">
        <f t="shared" si="0"/>
        <v>0.61581450252061243</v>
      </c>
      <c r="O44" s="31">
        <v>4596193323</v>
      </c>
      <c r="P44" s="32">
        <v>4596193323</v>
      </c>
    </row>
    <row r="45" spans="1:16" s="28" customFormat="1" ht="33" x14ac:dyDescent="0.25">
      <c r="A45" s="56" t="s">
        <v>4</v>
      </c>
      <c r="B45" s="29" t="s">
        <v>12</v>
      </c>
      <c r="C45" s="29" t="s">
        <v>14</v>
      </c>
      <c r="D45" s="29" t="s">
        <v>25</v>
      </c>
      <c r="E45" s="29" t="s">
        <v>12</v>
      </c>
      <c r="F45" s="29" t="s">
        <v>25</v>
      </c>
      <c r="G45" s="55" t="s">
        <v>64</v>
      </c>
      <c r="H45" s="29" t="s">
        <v>6</v>
      </c>
      <c r="I45" s="30" t="s">
        <v>7</v>
      </c>
      <c r="J45" s="31">
        <v>1782362985</v>
      </c>
      <c r="K45" s="31">
        <v>1766082384</v>
      </c>
      <c r="L45" s="31">
        <f>+J45-K45</f>
        <v>16280601</v>
      </c>
      <c r="M45" s="31">
        <v>1630793384</v>
      </c>
      <c r="N45" s="60">
        <f t="shared" si="0"/>
        <v>0.91496142913896972</v>
      </c>
      <c r="O45" s="31">
        <v>989662400</v>
      </c>
      <c r="P45" s="32">
        <v>989662400</v>
      </c>
    </row>
    <row r="46" spans="1:16" s="28" customFormat="1" ht="16.5" x14ac:dyDescent="0.25">
      <c r="A46" s="33" t="s">
        <v>4</v>
      </c>
      <c r="B46" s="34" t="s">
        <v>12</v>
      </c>
      <c r="C46" s="34" t="s">
        <v>14</v>
      </c>
      <c r="D46" s="34" t="s">
        <v>25</v>
      </c>
      <c r="E46" s="34" t="s">
        <v>18</v>
      </c>
      <c r="F46" s="34"/>
      <c r="G46" s="35" t="s">
        <v>65</v>
      </c>
      <c r="H46" s="34" t="s">
        <v>6</v>
      </c>
      <c r="I46" s="36" t="s">
        <v>7</v>
      </c>
      <c r="J46" s="37">
        <f>SUM(J47:J49)</f>
        <v>12508092417</v>
      </c>
      <c r="K46" s="37">
        <f>SUM(K47:K49)</f>
        <v>7563672201</v>
      </c>
      <c r="L46" s="37">
        <f>SUM(L47:L49)</f>
        <v>4944420216</v>
      </c>
      <c r="M46" s="37">
        <f>SUM(M47:M49)</f>
        <v>7376228184</v>
      </c>
      <c r="N46" s="61">
        <f t="shared" si="0"/>
        <v>0.58971647618903267</v>
      </c>
      <c r="O46" s="37">
        <f>SUM(O47:O49)</f>
        <v>7376228184</v>
      </c>
      <c r="P46" s="52">
        <f>SUM(P47:P49)</f>
        <v>7344476669</v>
      </c>
    </row>
    <row r="47" spans="1:16" s="28" customFormat="1" x14ac:dyDescent="0.25">
      <c r="A47" s="56" t="s">
        <v>4</v>
      </c>
      <c r="B47" s="29" t="s">
        <v>12</v>
      </c>
      <c r="C47" s="29" t="s">
        <v>14</v>
      </c>
      <c r="D47" s="29" t="s">
        <v>25</v>
      </c>
      <c r="E47" s="29" t="s">
        <v>18</v>
      </c>
      <c r="F47" s="29" t="s">
        <v>18</v>
      </c>
      <c r="G47" s="55" t="s">
        <v>66</v>
      </c>
      <c r="H47" s="29" t="s">
        <v>6</v>
      </c>
      <c r="I47" s="30" t="s">
        <v>7</v>
      </c>
      <c r="J47" s="31">
        <v>5841690826</v>
      </c>
      <c r="K47" s="31">
        <v>3045769120</v>
      </c>
      <c r="L47" s="31">
        <f>+J47-K47</f>
        <v>2795921706</v>
      </c>
      <c r="M47" s="31">
        <v>3045769120</v>
      </c>
      <c r="N47" s="60">
        <f t="shared" si="0"/>
        <v>0.52138485426924575</v>
      </c>
      <c r="O47" s="31">
        <v>3045769120</v>
      </c>
      <c r="P47" s="32">
        <v>3014017605</v>
      </c>
    </row>
    <row r="48" spans="1:16" s="28" customFormat="1" ht="16.5" x14ac:dyDescent="0.25">
      <c r="A48" s="56" t="s">
        <v>4</v>
      </c>
      <c r="B48" s="29" t="s">
        <v>12</v>
      </c>
      <c r="C48" s="29" t="s">
        <v>14</v>
      </c>
      <c r="D48" s="29" t="s">
        <v>25</v>
      </c>
      <c r="E48" s="29" t="s">
        <v>18</v>
      </c>
      <c r="F48" s="29" t="s">
        <v>54</v>
      </c>
      <c r="G48" s="55" t="s">
        <v>67</v>
      </c>
      <c r="H48" s="29" t="s">
        <v>6</v>
      </c>
      <c r="I48" s="30" t="s">
        <v>7</v>
      </c>
      <c r="J48" s="31">
        <v>6590449021</v>
      </c>
      <c r="K48" s="31">
        <v>4465281405</v>
      </c>
      <c r="L48" s="31">
        <f>+J48-K48</f>
        <v>2125167616</v>
      </c>
      <c r="M48" s="31">
        <v>4279981305</v>
      </c>
      <c r="N48" s="60">
        <f t="shared" si="0"/>
        <v>0.64942180591370058</v>
      </c>
      <c r="O48" s="31">
        <v>4279981305</v>
      </c>
      <c r="P48" s="32">
        <v>4279981305</v>
      </c>
    </row>
    <row r="49" spans="1:16" s="28" customFormat="1" ht="16.5" x14ac:dyDescent="0.25">
      <c r="A49" s="56" t="s">
        <v>4</v>
      </c>
      <c r="B49" s="29" t="s">
        <v>12</v>
      </c>
      <c r="C49" s="29" t="s">
        <v>14</v>
      </c>
      <c r="D49" s="29" t="s">
        <v>25</v>
      </c>
      <c r="E49" s="29" t="s">
        <v>18</v>
      </c>
      <c r="F49" s="29" t="s">
        <v>68</v>
      </c>
      <c r="G49" s="55" t="s">
        <v>69</v>
      </c>
      <c r="H49" s="29" t="s">
        <v>6</v>
      </c>
      <c r="I49" s="30" t="s">
        <v>7</v>
      </c>
      <c r="J49" s="31">
        <v>75952570</v>
      </c>
      <c r="K49" s="31">
        <v>52621676</v>
      </c>
      <c r="L49" s="31">
        <f>+J49-K49</f>
        <v>23330894</v>
      </c>
      <c r="M49" s="31">
        <v>50477759</v>
      </c>
      <c r="N49" s="60">
        <f t="shared" si="0"/>
        <v>0.66459579972079941</v>
      </c>
      <c r="O49" s="31">
        <v>50477759</v>
      </c>
      <c r="P49" s="32">
        <v>50477759</v>
      </c>
    </row>
    <row r="50" spans="1:16" s="28" customFormat="1" x14ac:dyDescent="0.25">
      <c r="A50" s="56" t="s">
        <v>4</v>
      </c>
      <c r="B50" s="29" t="s">
        <v>12</v>
      </c>
      <c r="C50" s="29" t="s">
        <v>14</v>
      </c>
      <c r="D50" s="29" t="s">
        <v>25</v>
      </c>
      <c r="E50" s="29" t="s">
        <v>68</v>
      </c>
      <c r="F50" s="29"/>
      <c r="G50" s="55" t="s">
        <v>70</v>
      </c>
      <c r="H50" s="29" t="s">
        <v>6</v>
      </c>
      <c r="I50" s="30" t="s">
        <v>7</v>
      </c>
      <c r="J50" s="31">
        <v>2823595177</v>
      </c>
      <c r="K50" s="31">
        <v>1820392200</v>
      </c>
      <c r="L50" s="31">
        <f>+J50-K50</f>
        <v>1003202977</v>
      </c>
      <c r="M50" s="31">
        <v>1747974000</v>
      </c>
      <c r="N50" s="60">
        <f t="shared" si="0"/>
        <v>0.61905970595160853</v>
      </c>
      <c r="O50" s="31">
        <v>1747974000</v>
      </c>
      <c r="P50" s="32">
        <v>1747974000</v>
      </c>
    </row>
    <row r="51" spans="1:16" s="28" customFormat="1" x14ac:dyDescent="0.25">
      <c r="A51" s="39" t="s">
        <v>4</v>
      </c>
      <c r="B51" s="40" t="s">
        <v>12</v>
      </c>
      <c r="C51" s="40" t="s">
        <v>14</v>
      </c>
      <c r="D51" s="40" t="s">
        <v>25</v>
      </c>
      <c r="E51" s="40" t="s">
        <v>30</v>
      </c>
      <c r="F51" s="40"/>
      <c r="G51" s="41" t="s">
        <v>71</v>
      </c>
      <c r="H51" s="40" t="s">
        <v>6</v>
      </c>
      <c r="I51" s="42" t="s">
        <v>7</v>
      </c>
      <c r="J51" s="43">
        <v>1902293623</v>
      </c>
      <c r="K51" s="43">
        <v>1214072900</v>
      </c>
      <c r="L51" s="31">
        <f>+J51-K51</f>
        <v>688220723</v>
      </c>
      <c r="M51" s="43">
        <v>1165552800</v>
      </c>
      <c r="N51" s="62">
        <f t="shared" si="0"/>
        <v>0.61270919794278256</v>
      </c>
      <c r="O51" s="43">
        <v>1165552800</v>
      </c>
      <c r="P51" s="57">
        <v>1165552800</v>
      </c>
    </row>
    <row r="52" spans="1:16" ht="16.5" x14ac:dyDescent="0.25">
      <c r="A52" s="15" t="s">
        <v>4</v>
      </c>
      <c r="B52" s="4" t="s">
        <v>12</v>
      </c>
      <c r="C52" s="4" t="s">
        <v>14</v>
      </c>
      <c r="D52" s="4"/>
      <c r="E52" s="4"/>
      <c r="F52" s="4"/>
      <c r="G52" s="3" t="s">
        <v>13</v>
      </c>
      <c r="H52" s="4" t="s">
        <v>6</v>
      </c>
      <c r="I52" s="5" t="s">
        <v>7</v>
      </c>
      <c r="J52" s="6">
        <f>+J7+J33+J39</f>
        <v>145628238774</v>
      </c>
      <c r="K52" s="6">
        <f>+K7+K33+K39</f>
        <v>83143048987</v>
      </c>
      <c r="L52" s="6">
        <f>+L7+L33+L39</f>
        <v>62485189787</v>
      </c>
      <c r="M52" s="6">
        <f>+M7+M33+M39</f>
        <v>82281543762</v>
      </c>
      <c r="N52" s="63">
        <f>M52/J52</f>
        <v>0.56501091034749429</v>
      </c>
      <c r="O52" s="6">
        <f>+O7+O33+O39</f>
        <v>81583893390</v>
      </c>
      <c r="P52" s="16">
        <f>+P7+P33+P39</f>
        <v>81552141875</v>
      </c>
    </row>
    <row r="53" spans="1:16" ht="16.5" x14ac:dyDescent="0.25">
      <c r="A53" s="15" t="s">
        <v>4</v>
      </c>
      <c r="B53" s="4" t="s">
        <v>12</v>
      </c>
      <c r="C53" s="4" t="s">
        <v>14</v>
      </c>
      <c r="D53" s="4"/>
      <c r="E53" s="4"/>
      <c r="F53" s="4"/>
      <c r="G53" s="3" t="s">
        <v>13</v>
      </c>
      <c r="H53" s="4" t="s">
        <v>9</v>
      </c>
      <c r="I53" s="5">
        <v>20</v>
      </c>
      <c r="J53" s="6">
        <f t="shared" ref="J53:M54" si="4">+J34</f>
        <v>503500000</v>
      </c>
      <c r="K53" s="6">
        <f t="shared" si="4"/>
        <v>0</v>
      </c>
      <c r="L53" s="6">
        <f t="shared" si="4"/>
        <v>503500000</v>
      </c>
      <c r="M53" s="6">
        <f t="shared" si="4"/>
        <v>0</v>
      </c>
      <c r="N53" s="63">
        <f>M53/J53</f>
        <v>0</v>
      </c>
      <c r="O53" s="6">
        <f>+O34</f>
        <v>0</v>
      </c>
      <c r="P53" s="16">
        <f>+P34</f>
        <v>0</v>
      </c>
    </row>
    <row r="54" spans="1:16" ht="16.5" x14ac:dyDescent="0.25">
      <c r="A54" s="15" t="s">
        <v>4</v>
      </c>
      <c r="B54" s="4" t="s">
        <v>12</v>
      </c>
      <c r="C54" s="4" t="s">
        <v>14</v>
      </c>
      <c r="D54" s="4"/>
      <c r="E54" s="4"/>
      <c r="F54" s="4"/>
      <c r="G54" s="3" t="s">
        <v>13</v>
      </c>
      <c r="H54" s="4" t="s">
        <v>9</v>
      </c>
      <c r="I54" s="5" t="s">
        <v>11</v>
      </c>
      <c r="J54" s="6">
        <f t="shared" si="4"/>
        <v>95000000</v>
      </c>
      <c r="K54" s="6">
        <f t="shared" si="4"/>
        <v>70485833</v>
      </c>
      <c r="L54" s="6">
        <f t="shared" si="4"/>
        <v>24514167</v>
      </c>
      <c r="M54" s="6">
        <f t="shared" si="4"/>
        <v>70485833</v>
      </c>
      <c r="N54" s="63">
        <f>M54/J54</f>
        <v>0.74195613684210526</v>
      </c>
      <c r="O54" s="6">
        <f>+O35</f>
        <v>23999999</v>
      </c>
      <c r="P54" s="16">
        <f>+P35</f>
        <v>23999999</v>
      </c>
    </row>
    <row r="55" spans="1:16" ht="15" customHeight="1" thickBot="1" x14ac:dyDescent="0.3">
      <c r="A55" s="84" t="s">
        <v>154</v>
      </c>
      <c r="B55" s="85"/>
      <c r="C55" s="85"/>
      <c r="D55" s="85"/>
      <c r="E55" s="85"/>
      <c r="F55" s="85"/>
      <c r="G55" s="85"/>
      <c r="H55" s="85"/>
      <c r="I55" s="86"/>
      <c r="J55" s="7">
        <f>SUM(J52:J54)</f>
        <v>146226738774</v>
      </c>
      <c r="K55" s="7">
        <f>SUM(K52:K54)</f>
        <v>83213534820</v>
      </c>
      <c r="L55" s="7">
        <f>SUM(L52:L54)</f>
        <v>63013203954</v>
      </c>
      <c r="M55" s="7">
        <f>SUM(M52:M54)</f>
        <v>82352029595</v>
      </c>
      <c r="N55" s="63">
        <f>M55/J55</f>
        <v>0.56318037511784191</v>
      </c>
      <c r="O55" s="7">
        <f>SUM(O52:O54)</f>
        <v>81607893389</v>
      </c>
      <c r="P55" s="17">
        <f>SUM(P52:P54)</f>
        <v>81576141874</v>
      </c>
    </row>
    <row r="56" spans="1:16" ht="15.75" thickBot="1" x14ac:dyDescent="0.3">
      <c r="A56" s="81" t="s">
        <v>162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3"/>
    </row>
    <row r="57" spans="1:16" s="28" customFormat="1" ht="16.5" x14ac:dyDescent="0.25">
      <c r="A57" s="33" t="s">
        <v>4</v>
      </c>
      <c r="B57" s="34" t="s">
        <v>18</v>
      </c>
      <c r="C57" s="34" t="s">
        <v>14</v>
      </c>
      <c r="D57" s="34" t="s">
        <v>54</v>
      </c>
      <c r="E57" s="34"/>
      <c r="F57" s="34"/>
      <c r="G57" s="35" t="s">
        <v>73</v>
      </c>
      <c r="H57" s="34" t="s">
        <v>6</v>
      </c>
      <c r="I57" s="36" t="s">
        <v>7</v>
      </c>
      <c r="J57" s="37">
        <f>+J59</f>
        <v>333386569</v>
      </c>
      <c r="K57" s="58">
        <f t="shared" ref="J57:L58" si="5">+K59</f>
        <v>228395383.19</v>
      </c>
      <c r="L57" s="37">
        <f t="shared" si="5"/>
        <v>104991185.81</v>
      </c>
      <c r="M57" s="37">
        <f>+M59</f>
        <v>228395383.19</v>
      </c>
      <c r="N57" s="61">
        <f t="shared" si="0"/>
        <v>0.68507673801940117</v>
      </c>
      <c r="O57" s="58">
        <f>+O59</f>
        <v>228395383.19</v>
      </c>
      <c r="P57" s="52">
        <f>+P59</f>
        <v>228040368.19</v>
      </c>
    </row>
    <row r="58" spans="1:16" s="28" customFormat="1" ht="16.5" x14ac:dyDescent="0.25">
      <c r="A58" s="33" t="s">
        <v>4</v>
      </c>
      <c r="B58" s="34" t="s">
        <v>18</v>
      </c>
      <c r="C58" s="34" t="s">
        <v>14</v>
      </c>
      <c r="D58" s="34" t="s">
        <v>54</v>
      </c>
      <c r="E58" s="34"/>
      <c r="F58" s="34"/>
      <c r="G58" s="35" t="s">
        <v>73</v>
      </c>
      <c r="H58" s="34" t="s">
        <v>9</v>
      </c>
      <c r="I58" s="36">
        <v>20</v>
      </c>
      <c r="J58" s="37">
        <f t="shared" si="5"/>
        <v>121715464</v>
      </c>
      <c r="K58" s="37">
        <f t="shared" si="5"/>
        <v>107173000</v>
      </c>
      <c r="L58" s="37">
        <f t="shared" si="5"/>
        <v>14542464</v>
      </c>
      <c r="M58" s="37">
        <f>+M60</f>
        <v>107173000</v>
      </c>
      <c r="N58" s="61">
        <f>M58/J58</f>
        <v>0.88052081862005638</v>
      </c>
      <c r="O58" s="37">
        <f>+O60</f>
        <v>107173000</v>
      </c>
      <c r="P58" s="52">
        <f>+P60</f>
        <v>107173000</v>
      </c>
    </row>
    <row r="59" spans="1:16" s="28" customFormat="1" ht="16.5" x14ac:dyDescent="0.25">
      <c r="A59" s="33" t="s">
        <v>4</v>
      </c>
      <c r="B59" s="34" t="s">
        <v>18</v>
      </c>
      <c r="C59" s="34" t="s">
        <v>14</v>
      </c>
      <c r="D59" s="34" t="s">
        <v>54</v>
      </c>
      <c r="E59" s="34" t="s">
        <v>74</v>
      </c>
      <c r="F59" s="34"/>
      <c r="G59" s="35" t="s">
        <v>75</v>
      </c>
      <c r="H59" s="34" t="s">
        <v>6</v>
      </c>
      <c r="I59" s="36" t="s">
        <v>7</v>
      </c>
      <c r="J59" s="37">
        <f>+J61+J62+J64</f>
        <v>333386569</v>
      </c>
      <c r="K59" s="37">
        <f>+K61+K62+K64</f>
        <v>228395383.19</v>
      </c>
      <c r="L59" s="37">
        <f>+L61+L62+L64</f>
        <v>104991185.81</v>
      </c>
      <c r="M59" s="37">
        <f>+M61+M62+M64</f>
        <v>228395383.19</v>
      </c>
      <c r="N59" s="61">
        <f t="shared" si="0"/>
        <v>0.68507673801940117</v>
      </c>
      <c r="O59" s="37">
        <f>+O61+O62+O64</f>
        <v>228395383.19</v>
      </c>
      <c r="P59" s="52">
        <f>+P61+P62+P64</f>
        <v>228040368.19</v>
      </c>
    </row>
    <row r="60" spans="1:16" s="28" customFormat="1" ht="16.5" x14ac:dyDescent="0.25">
      <c r="A60" s="33" t="s">
        <v>4</v>
      </c>
      <c r="B60" s="34" t="s">
        <v>18</v>
      </c>
      <c r="C60" s="34" t="s">
        <v>14</v>
      </c>
      <c r="D60" s="34" t="s">
        <v>54</v>
      </c>
      <c r="E60" s="34" t="s">
        <v>74</v>
      </c>
      <c r="F60" s="34"/>
      <c r="G60" s="35" t="s">
        <v>75</v>
      </c>
      <c r="H60" s="79" t="s">
        <v>9</v>
      </c>
      <c r="I60" s="36">
        <v>20</v>
      </c>
      <c r="J60" s="37">
        <f>+J65++J63</f>
        <v>121715464</v>
      </c>
      <c r="K60" s="37">
        <f>+K65++K63</f>
        <v>107173000</v>
      </c>
      <c r="L60" s="37">
        <f>+L65++L63</f>
        <v>14542464</v>
      </c>
      <c r="M60" s="37">
        <f>+M65++M63</f>
        <v>107173000</v>
      </c>
      <c r="N60" s="61">
        <f>M60/J60</f>
        <v>0.88052081862005638</v>
      </c>
      <c r="O60" s="37">
        <f>+O65++O63</f>
        <v>107173000</v>
      </c>
      <c r="P60" s="52">
        <f>+P65++P63</f>
        <v>107173000</v>
      </c>
    </row>
    <row r="61" spans="1:16" s="28" customFormat="1" ht="16.5" x14ac:dyDescent="0.25">
      <c r="A61" s="56" t="s">
        <v>4</v>
      </c>
      <c r="B61" s="29" t="s">
        <v>18</v>
      </c>
      <c r="C61" s="29" t="s">
        <v>14</v>
      </c>
      <c r="D61" s="29" t="s">
        <v>54</v>
      </c>
      <c r="E61" s="29" t="s">
        <v>74</v>
      </c>
      <c r="F61" s="29" t="s">
        <v>18</v>
      </c>
      <c r="G61" s="55" t="s">
        <v>76</v>
      </c>
      <c r="H61" s="29" t="s">
        <v>6</v>
      </c>
      <c r="I61" s="30" t="s">
        <v>7</v>
      </c>
      <c r="J61" s="31">
        <v>25000000</v>
      </c>
      <c r="K61" s="31">
        <v>5530000</v>
      </c>
      <c r="L61" s="31">
        <f>+J61-K61</f>
        <v>19470000</v>
      </c>
      <c r="M61" s="31">
        <v>5530000</v>
      </c>
      <c r="N61" s="60">
        <f t="shared" si="0"/>
        <v>0.22120000000000001</v>
      </c>
      <c r="O61" s="31">
        <v>5530000</v>
      </c>
      <c r="P61" s="32">
        <v>5530000</v>
      </c>
    </row>
    <row r="62" spans="1:16" s="28" customFormat="1" ht="16.5" x14ac:dyDescent="0.25">
      <c r="A62" s="56" t="s">
        <v>4</v>
      </c>
      <c r="B62" s="29" t="s">
        <v>18</v>
      </c>
      <c r="C62" s="29" t="s">
        <v>14</v>
      </c>
      <c r="D62" s="29" t="s">
        <v>54</v>
      </c>
      <c r="E62" s="29" t="s">
        <v>74</v>
      </c>
      <c r="F62" s="29" t="s">
        <v>54</v>
      </c>
      <c r="G62" s="55" t="s">
        <v>77</v>
      </c>
      <c r="H62" s="29" t="s">
        <v>6</v>
      </c>
      <c r="I62" s="30" t="s">
        <v>7</v>
      </c>
      <c r="J62" s="67">
        <v>131962112</v>
      </c>
      <c r="K62" s="67">
        <v>127874871</v>
      </c>
      <c r="L62" s="67">
        <f>+J62-K62</f>
        <v>4087241</v>
      </c>
      <c r="M62" s="31">
        <v>127874871</v>
      </c>
      <c r="N62" s="60">
        <f t="shared" si="0"/>
        <v>0.96902716288748092</v>
      </c>
      <c r="O62" s="31">
        <v>127874871</v>
      </c>
      <c r="P62" s="32">
        <v>127874871</v>
      </c>
    </row>
    <row r="63" spans="1:16" s="28" customFormat="1" ht="16.5" x14ac:dyDescent="0.25">
      <c r="A63" s="56" t="s">
        <v>4</v>
      </c>
      <c r="B63" s="29" t="s">
        <v>18</v>
      </c>
      <c r="C63" s="29" t="s">
        <v>14</v>
      </c>
      <c r="D63" s="29" t="s">
        <v>54</v>
      </c>
      <c r="E63" s="29" t="s">
        <v>74</v>
      </c>
      <c r="F63" s="29" t="s">
        <v>54</v>
      </c>
      <c r="G63" s="55" t="s">
        <v>77</v>
      </c>
      <c r="H63" s="78" t="s">
        <v>9</v>
      </c>
      <c r="I63" s="30">
        <v>20</v>
      </c>
      <c r="J63" s="67">
        <v>121715464</v>
      </c>
      <c r="K63" s="67">
        <v>107173000</v>
      </c>
      <c r="L63" s="67">
        <f>+J63-K63</f>
        <v>14542464</v>
      </c>
      <c r="M63" s="31">
        <v>107173000</v>
      </c>
      <c r="N63" s="60">
        <f>M63/J63</f>
        <v>0.88052081862005638</v>
      </c>
      <c r="O63" s="31">
        <v>107173000</v>
      </c>
      <c r="P63" s="32">
        <v>107173000</v>
      </c>
    </row>
    <row r="64" spans="1:16" s="28" customFormat="1" ht="16.5" x14ac:dyDescent="0.25">
      <c r="A64" s="56" t="s">
        <v>4</v>
      </c>
      <c r="B64" s="29" t="s">
        <v>18</v>
      </c>
      <c r="C64" s="29" t="s">
        <v>14</v>
      </c>
      <c r="D64" s="29" t="s">
        <v>54</v>
      </c>
      <c r="E64" s="29" t="s">
        <v>74</v>
      </c>
      <c r="F64" s="29" t="s">
        <v>78</v>
      </c>
      <c r="G64" s="55" t="s">
        <v>79</v>
      </c>
      <c r="H64" s="29" t="s">
        <v>6</v>
      </c>
      <c r="I64" s="30" t="s">
        <v>7</v>
      </c>
      <c r="J64" s="31">
        <v>176424457</v>
      </c>
      <c r="K64" s="31">
        <v>94990512.189999998</v>
      </c>
      <c r="L64" s="67">
        <f>+J64-K64</f>
        <v>81433944.810000002</v>
      </c>
      <c r="M64" s="31">
        <v>94990512.189999998</v>
      </c>
      <c r="N64" s="60">
        <f t="shared" si="0"/>
        <v>0.53842031771139298</v>
      </c>
      <c r="O64" s="31">
        <v>94990512.189999998</v>
      </c>
      <c r="P64" s="32">
        <v>94635497.189999998</v>
      </c>
    </row>
    <row r="65" spans="1:17" s="28" customFormat="1" ht="16.5" hidden="1" x14ac:dyDescent="0.25">
      <c r="A65" s="56" t="s">
        <v>4</v>
      </c>
      <c r="B65" s="29" t="s">
        <v>18</v>
      </c>
      <c r="C65" s="29" t="s">
        <v>14</v>
      </c>
      <c r="D65" s="29" t="s">
        <v>54</v>
      </c>
      <c r="E65" s="29" t="s">
        <v>74</v>
      </c>
      <c r="F65" s="29" t="s">
        <v>78</v>
      </c>
      <c r="G65" s="55" t="s">
        <v>79</v>
      </c>
      <c r="H65" s="78" t="s">
        <v>9</v>
      </c>
      <c r="I65" s="30">
        <v>20</v>
      </c>
      <c r="J65" s="31">
        <v>0</v>
      </c>
      <c r="K65" s="31">
        <v>0</v>
      </c>
      <c r="L65" s="67">
        <f>+J65-K65</f>
        <v>0</v>
      </c>
      <c r="M65" s="31">
        <v>0</v>
      </c>
      <c r="N65" s="60">
        <v>0</v>
      </c>
      <c r="O65" s="31">
        <v>0</v>
      </c>
      <c r="P65" s="32">
        <v>0</v>
      </c>
    </row>
    <row r="66" spans="1:17" s="28" customFormat="1" ht="16.5" x14ac:dyDescent="0.25">
      <c r="A66" s="33" t="s">
        <v>4</v>
      </c>
      <c r="B66" s="34" t="s">
        <v>18</v>
      </c>
      <c r="C66" s="34" t="s">
        <v>14</v>
      </c>
      <c r="D66" s="34" t="s">
        <v>20</v>
      </c>
      <c r="E66" s="34"/>
      <c r="F66" s="34"/>
      <c r="G66" s="35" t="s">
        <v>80</v>
      </c>
      <c r="H66" s="34" t="s">
        <v>6</v>
      </c>
      <c r="I66" s="36" t="s">
        <v>7</v>
      </c>
      <c r="J66" s="58">
        <f>+J73+J82+J93+J99+J102+J114+J119+J121+J128+J129+J132+J69+5000000000</f>
        <v>19830375163</v>
      </c>
      <c r="K66" s="58">
        <f>+K73+K82+K93+K99+K102+K114+K119+K121+K128+K129+K132+K69</f>
        <v>12355590436.85</v>
      </c>
      <c r="L66" s="37">
        <f>+L73+L82+L93+L99+L102+L114+L119+L121+L128+L129+L132+L69+5000000000</f>
        <v>7474784726.1499996</v>
      </c>
      <c r="M66" s="58">
        <f>+M73+M82+M93+M99+M102+M114+M119+M121+M128+M129+M132+M69</f>
        <v>12235456142.85</v>
      </c>
      <c r="N66" s="61">
        <f>M66/J66</f>
        <v>0.61700578240593318</v>
      </c>
      <c r="O66" s="58">
        <f>+O73+O82+O93+O99+O102+O114+O119+O121+O128+O129+O132+O69</f>
        <v>7180260720.0500002</v>
      </c>
      <c r="P66" s="52">
        <f>+P73+P82+P93+P99+P102+P114+P119+P121+P128+P129+P132+P69</f>
        <v>7169286517.0500002</v>
      </c>
      <c r="Q66" s="74"/>
    </row>
    <row r="67" spans="1:17" s="28" customFormat="1" ht="16.5" x14ac:dyDescent="0.25">
      <c r="A67" s="33" t="s">
        <v>4</v>
      </c>
      <c r="B67" s="34" t="s">
        <v>18</v>
      </c>
      <c r="C67" s="34" t="s">
        <v>14</v>
      </c>
      <c r="D67" s="34" t="s">
        <v>20</v>
      </c>
      <c r="E67" s="34"/>
      <c r="F67" s="34"/>
      <c r="G67" s="35" t="s">
        <v>80</v>
      </c>
      <c r="H67" s="34" t="s">
        <v>9</v>
      </c>
      <c r="I67" s="36" t="s">
        <v>10</v>
      </c>
      <c r="J67" s="37">
        <f>J122</f>
        <v>127429309</v>
      </c>
      <c r="K67" s="37">
        <f>K122</f>
        <v>110147270</v>
      </c>
      <c r="L67" s="37">
        <f>L122</f>
        <v>17282039</v>
      </c>
      <c r="M67" s="37">
        <f>M122</f>
        <v>110147270</v>
      </c>
      <c r="N67" s="61">
        <f t="shared" ref="N67:N132" si="6">M67/J67</f>
        <v>0.86437940270083391</v>
      </c>
      <c r="O67" s="37">
        <f>O122</f>
        <v>1761059</v>
      </c>
      <c r="P67" s="52">
        <f>P122</f>
        <v>1725059</v>
      </c>
    </row>
    <row r="68" spans="1:17" s="28" customFormat="1" ht="16.5" x14ac:dyDescent="0.25">
      <c r="A68" s="33" t="s">
        <v>4</v>
      </c>
      <c r="B68" s="34" t="s">
        <v>18</v>
      </c>
      <c r="C68" s="34" t="s">
        <v>14</v>
      </c>
      <c r="D68" s="34" t="s">
        <v>20</v>
      </c>
      <c r="E68" s="34"/>
      <c r="F68" s="34"/>
      <c r="G68" s="35" t="s">
        <v>80</v>
      </c>
      <c r="H68" s="34" t="s">
        <v>9</v>
      </c>
      <c r="I68" s="36" t="s">
        <v>11</v>
      </c>
      <c r="J68" s="37">
        <f>+J104+J123</f>
        <v>630105000</v>
      </c>
      <c r="K68" s="37">
        <f>+K104+K123</f>
        <v>396079725</v>
      </c>
      <c r="L68" s="37">
        <f>+L104+L123</f>
        <v>234025275</v>
      </c>
      <c r="M68" s="37">
        <f>+M104+M123</f>
        <v>396079725</v>
      </c>
      <c r="N68" s="61">
        <f t="shared" si="6"/>
        <v>0.628593210655367</v>
      </c>
      <c r="O68" s="37">
        <f>+O104+O123</f>
        <v>365929949</v>
      </c>
      <c r="P68" s="52">
        <f>+P104+P123</f>
        <v>365929949</v>
      </c>
    </row>
    <row r="69" spans="1:17" s="28" customFormat="1" ht="16.5" x14ac:dyDescent="0.25">
      <c r="A69" s="33" t="s">
        <v>4</v>
      </c>
      <c r="B69" s="34" t="s">
        <v>18</v>
      </c>
      <c r="C69" s="34" t="s">
        <v>14</v>
      </c>
      <c r="D69" s="34" t="s">
        <v>20</v>
      </c>
      <c r="E69" s="34">
        <v>1</v>
      </c>
      <c r="F69" s="34"/>
      <c r="G69" s="35" t="s">
        <v>175</v>
      </c>
      <c r="H69" s="34" t="s">
        <v>6</v>
      </c>
      <c r="I69" s="36" t="s">
        <v>7</v>
      </c>
      <c r="J69" s="37">
        <f>SUM(J70:J72)</f>
        <v>3192545</v>
      </c>
      <c r="K69" s="37">
        <f>SUM(K70:K72)</f>
        <v>0</v>
      </c>
      <c r="L69" s="37">
        <f>SUM(L70:L72)</f>
        <v>3192545</v>
      </c>
      <c r="M69" s="37">
        <f>SUM(M70:M72)</f>
        <v>0</v>
      </c>
      <c r="N69" s="61">
        <f t="shared" si="6"/>
        <v>0</v>
      </c>
      <c r="O69" s="37">
        <f>SUM(O70:O72)</f>
        <v>0</v>
      </c>
      <c r="P69" s="52">
        <f>SUM(P70:P72)</f>
        <v>0</v>
      </c>
    </row>
    <row r="70" spans="1:17" s="28" customFormat="1" x14ac:dyDescent="0.25">
      <c r="A70" s="56" t="s">
        <v>4</v>
      </c>
      <c r="B70" s="29" t="s">
        <v>18</v>
      </c>
      <c r="C70" s="29" t="s">
        <v>14</v>
      </c>
      <c r="D70" s="29" t="s">
        <v>20</v>
      </c>
      <c r="E70" s="29">
        <v>1</v>
      </c>
      <c r="F70" s="29">
        <v>3</v>
      </c>
      <c r="G70" s="55" t="s">
        <v>178</v>
      </c>
      <c r="H70" s="29" t="s">
        <v>6</v>
      </c>
      <c r="I70" s="30">
        <v>10</v>
      </c>
      <c r="J70" s="31">
        <v>1566950</v>
      </c>
      <c r="K70" s="31">
        <v>0</v>
      </c>
      <c r="L70" s="31">
        <f>+J70-K70</f>
        <v>1566950</v>
      </c>
      <c r="M70" s="31">
        <v>0</v>
      </c>
      <c r="N70" s="60">
        <f>M70/J70</f>
        <v>0</v>
      </c>
      <c r="O70" s="31">
        <v>0</v>
      </c>
      <c r="P70" s="32">
        <v>0</v>
      </c>
    </row>
    <row r="71" spans="1:17" s="28" customFormat="1" x14ac:dyDescent="0.25">
      <c r="A71" s="56" t="s">
        <v>4</v>
      </c>
      <c r="B71" s="29">
        <v>2</v>
      </c>
      <c r="C71" s="29">
        <v>0</v>
      </c>
      <c r="D71" s="29">
        <v>4</v>
      </c>
      <c r="E71" s="29">
        <v>1</v>
      </c>
      <c r="F71" s="29">
        <v>10</v>
      </c>
      <c r="G71" s="55" t="s">
        <v>190</v>
      </c>
      <c r="H71" s="29" t="s">
        <v>6</v>
      </c>
      <c r="I71" s="30">
        <v>10</v>
      </c>
      <c r="J71" s="31">
        <v>740595</v>
      </c>
      <c r="K71" s="31">
        <v>0</v>
      </c>
      <c r="L71" s="31">
        <f>+J71-K71</f>
        <v>740595</v>
      </c>
      <c r="M71" s="31">
        <v>0</v>
      </c>
      <c r="N71" s="60">
        <v>0</v>
      </c>
      <c r="O71" s="31">
        <v>0</v>
      </c>
      <c r="P71" s="32">
        <v>0</v>
      </c>
    </row>
    <row r="72" spans="1:17" s="28" customFormat="1" x14ac:dyDescent="0.25">
      <c r="A72" s="56" t="s">
        <v>4</v>
      </c>
      <c r="B72" s="29">
        <v>2</v>
      </c>
      <c r="C72" s="29">
        <v>0</v>
      </c>
      <c r="D72" s="29">
        <v>4</v>
      </c>
      <c r="E72" s="29">
        <v>1</v>
      </c>
      <c r="F72" s="29">
        <v>25</v>
      </c>
      <c r="G72" s="55" t="s">
        <v>180</v>
      </c>
      <c r="H72" s="29" t="s">
        <v>6</v>
      </c>
      <c r="I72" s="30">
        <v>10</v>
      </c>
      <c r="J72" s="31">
        <v>885000</v>
      </c>
      <c r="K72" s="31">
        <v>0</v>
      </c>
      <c r="L72" s="31">
        <v>885000</v>
      </c>
      <c r="M72" s="31">
        <v>0</v>
      </c>
      <c r="N72" s="60">
        <v>0</v>
      </c>
      <c r="O72" s="31">
        <v>0</v>
      </c>
      <c r="P72" s="32">
        <v>0</v>
      </c>
    </row>
    <row r="73" spans="1:17" s="28" customFormat="1" ht="16.5" x14ac:dyDescent="0.25">
      <c r="A73" s="33" t="s">
        <v>4</v>
      </c>
      <c r="B73" s="34" t="s">
        <v>18</v>
      </c>
      <c r="C73" s="34" t="s">
        <v>14</v>
      </c>
      <c r="D73" s="34" t="s">
        <v>20</v>
      </c>
      <c r="E73" s="34" t="s">
        <v>20</v>
      </c>
      <c r="F73" s="34"/>
      <c r="G73" s="35" t="s">
        <v>82</v>
      </c>
      <c r="H73" s="34" t="s">
        <v>6</v>
      </c>
      <c r="I73" s="36" t="s">
        <v>7</v>
      </c>
      <c r="J73" s="37">
        <f>J74+J75+J76+J77+J78+J79+J80+J81</f>
        <v>899274790</v>
      </c>
      <c r="K73" s="37">
        <f>K74+K75+K76+K77+K78+K79+K80+K81</f>
        <v>732155121.87</v>
      </c>
      <c r="L73" s="37">
        <f>L74+L75+L76+L77+L78+L79+L80+L81</f>
        <v>167119668.13</v>
      </c>
      <c r="M73" s="37">
        <f>M74+M75+M76+M77+M78+M79+M80+M81</f>
        <v>683198487.87</v>
      </c>
      <c r="N73" s="61">
        <f>M73/J73</f>
        <v>0.75972160619558793</v>
      </c>
      <c r="O73" s="37">
        <f>O74+O75+O76+O77+O78+O79+O80+O81</f>
        <v>293301893.01999998</v>
      </c>
      <c r="P73" s="52">
        <f>P74+P75+P76+P77+P78+P79+P80+P81</f>
        <v>290951165.01999998</v>
      </c>
    </row>
    <row r="74" spans="1:17" s="28" customFormat="1" x14ac:dyDescent="0.25">
      <c r="A74" s="56" t="s">
        <v>4</v>
      </c>
      <c r="B74" s="29" t="s">
        <v>18</v>
      </c>
      <c r="C74" s="29" t="s">
        <v>14</v>
      </c>
      <c r="D74" s="29" t="s">
        <v>20</v>
      </c>
      <c r="E74" s="29" t="s">
        <v>20</v>
      </c>
      <c r="F74" s="29" t="s">
        <v>12</v>
      </c>
      <c r="G74" s="55" t="s">
        <v>83</v>
      </c>
      <c r="H74" s="29" t="s">
        <v>6</v>
      </c>
      <c r="I74" s="30" t="s">
        <v>7</v>
      </c>
      <c r="J74" s="67">
        <v>256290664</v>
      </c>
      <c r="K74" s="31">
        <v>200127022</v>
      </c>
      <c r="L74" s="31">
        <f>+J74-K74</f>
        <v>56163642</v>
      </c>
      <c r="M74" s="31">
        <v>200127022</v>
      </c>
      <c r="N74" s="60">
        <f t="shared" si="6"/>
        <v>0.78085958683223822</v>
      </c>
      <c r="O74" s="31">
        <v>101351373.63</v>
      </c>
      <c r="P74" s="32">
        <v>99100645.629999995</v>
      </c>
    </row>
    <row r="75" spans="1:17" s="28" customFormat="1" x14ac:dyDescent="0.25">
      <c r="A75" s="56" t="s">
        <v>4</v>
      </c>
      <c r="B75" s="29" t="s">
        <v>18</v>
      </c>
      <c r="C75" s="29" t="s">
        <v>14</v>
      </c>
      <c r="D75" s="29" t="s">
        <v>20</v>
      </c>
      <c r="E75" s="29" t="s">
        <v>20</v>
      </c>
      <c r="F75" s="29" t="s">
        <v>18</v>
      </c>
      <c r="G75" s="55" t="s">
        <v>84</v>
      </c>
      <c r="H75" s="29" t="s">
        <v>6</v>
      </c>
      <c r="I75" s="30" t="s">
        <v>7</v>
      </c>
      <c r="J75" s="67">
        <v>320058497</v>
      </c>
      <c r="K75" s="31">
        <v>305774128</v>
      </c>
      <c r="L75" s="31">
        <f>+J75-K75</f>
        <v>14284369</v>
      </c>
      <c r="M75" s="31">
        <v>304970984</v>
      </c>
      <c r="N75" s="60">
        <f>M75/J75</f>
        <v>0.95286013918886836</v>
      </c>
      <c r="O75" s="31">
        <v>93485263</v>
      </c>
      <c r="P75" s="32">
        <v>93485263</v>
      </c>
    </row>
    <row r="76" spans="1:17" s="28" customFormat="1" x14ac:dyDescent="0.25">
      <c r="A76" s="56" t="s">
        <v>4</v>
      </c>
      <c r="B76" s="29" t="s">
        <v>18</v>
      </c>
      <c r="C76" s="29" t="s">
        <v>14</v>
      </c>
      <c r="D76" s="29" t="s">
        <v>20</v>
      </c>
      <c r="E76" s="29" t="s">
        <v>20</v>
      </c>
      <c r="F76" s="29">
        <v>9</v>
      </c>
      <c r="G76" s="55" t="s">
        <v>173</v>
      </c>
      <c r="H76" s="29" t="s">
        <v>6</v>
      </c>
      <c r="I76" s="30" t="s">
        <v>7</v>
      </c>
      <c r="J76" s="31">
        <v>49120789</v>
      </c>
      <c r="K76" s="31">
        <v>12288824</v>
      </c>
      <c r="L76" s="31">
        <f t="shared" ref="L76:L81" si="7">+J76-K76</f>
        <v>36831965</v>
      </c>
      <c r="M76" s="31">
        <v>12288824</v>
      </c>
      <c r="N76" s="60">
        <f t="shared" si="6"/>
        <v>0.25017562319693193</v>
      </c>
      <c r="O76" s="31">
        <v>12288824</v>
      </c>
      <c r="P76" s="32">
        <v>12288824</v>
      </c>
    </row>
    <row r="77" spans="1:17" s="28" customFormat="1" ht="16.5" x14ac:dyDescent="0.25">
      <c r="A77" s="56" t="s">
        <v>4</v>
      </c>
      <c r="B77" s="29">
        <v>2</v>
      </c>
      <c r="C77" s="29">
        <v>0</v>
      </c>
      <c r="D77" s="29">
        <v>4</v>
      </c>
      <c r="E77" s="29">
        <v>4</v>
      </c>
      <c r="F77" s="29">
        <v>15</v>
      </c>
      <c r="G77" s="55" t="s">
        <v>172</v>
      </c>
      <c r="H77" s="29" t="s">
        <v>6</v>
      </c>
      <c r="I77" s="30" t="s">
        <v>7</v>
      </c>
      <c r="J77" s="67">
        <v>58474479</v>
      </c>
      <c r="K77" s="31">
        <v>58473671</v>
      </c>
      <c r="L77" s="31">
        <f t="shared" si="7"/>
        <v>808</v>
      </c>
      <c r="M77" s="31">
        <v>50450007</v>
      </c>
      <c r="N77" s="60">
        <f t="shared" si="6"/>
        <v>0.8627696708507655</v>
      </c>
      <c r="O77" s="31">
        <v>37878419.390000001</v>
      </c>
      <c r="P77" s="32">
        <v>37878419.390000001</v>
      </c>
    </row>
    <row r="78" spans="1:17" s="28" customFormat="1" ht="16.5" x14ac:dyDescent="0.25">
      <c r="A78" s="56" t="s">
        <v>4</v>
      </c>
      <c r="B78" s="29" t="s">
        <v>18</v>
      </c>
      <c r="C78" s="29" t="s">
        <v>14</v>
      </c>
      <c r="D78" s="29" t="s">
        <v>20</v>
      </c>
      <c r="E78" s="29" t="s">
        <v>20</v>
      </c>
      <c r="F78" s="29" t="s">
        <v>42</v>
      </c>
      <c r="G78" s="55" t="s">
        <v>85</v>
      </c>
      <c r="H78" s="29" t="s">
        <v>6</v>
      </c>
      <c r="I78" s="30" t="s">
        <v>7</v>
      </c>
      <c r="J78" s="31">
        <v>25257244</v>
      </c>
      <c r="K78" s="31">
        <v>18632050</v>
      </c>
      <c r="L78" s="31">
        <f t="shared" si="7"/>
        <v>6625194</v>
      </c>
      <c r="M78" s="31">
        <v>16358597</v>
      </c>
      <c r="N78" s="60">
        <f t="shared" si="6"/>
        <v>0.64767941427021891</v>
      </c>
      <c r="O78" s="31">
        <v>3099881</v>
      </c>
      <c r="P78" s="32">
        <v>3099881</v>
      </c>
    </row>
    <row r="79" spans="1:17" s="28" customFormat="1" ht="16.5" x14ac:dyDescent="0.25">
      <c r="A79" s="56" t="s">
        <v>4</v>
      </c>
      <c r="B79" s="29" t="s">
        <v>18</v>
      </c>
      <c r="C79" s="29" t="s">
        <v>14</v>
      </c>
      <c r="D79" s="29" t="s">
        <v>20</v>
      </c>
      <c r="E79" s="29" t="s">
        <v>20</v>
      </c>
      <c r="F79" s="29">
        <v>18</v>
      </c>
      <c r="G79" s="55" t="s">
        <v>176</v>
      </c>
      <c r="H79" s="29" t="s">
        <v>6</v>
      </c>
      <c r="I79" s="30" t="s">
        <v>7</v>
      </c>
      <c r="J79" s="31">
        <v>25286995</v>
      </c>
      <c r="K79" s="31">
        <v>24761164</v>
      </c>
      <c r="L79" s="31">
        <f t="shared" si="7"/>
        <v>525831</v>
      </c>
      <c r="M79" s="31">
        <v>24760717</v>
      </c>
      <c r="N79" s="60">
        <v>0.66969183694125078</v>
      </c>
      <c r="O79" s="31">
        <v>3004769</v>
      </c>
      <c r="P79" s="32">
        <v>3004769</v>
      </c>
    </row>
    <row r="80" spans="1:17" s="28" customFormat="1" ht="16.5" x14ac:dyDescent="0.25">
      <c r="A80" s="56" t="s">
        <v>4</v>
      </c>
      <c r="B80" s="29" t="s">
        <v>18</v>
      </c>
      <c r="C80" s="29" t="s">
        <v>14</v>
      </c>
      <c r="D80" s="29" t="s">
        <v>20</v>
      </c>
      <c r="E80" s="29" t="s">
        <v>20</v>
      </c>
      <c r="F80" s="29" t="s">
        <v>10</v>
      </c>
      <c r="G80" s="55" t="s">
        <v>86</v>
      </c>
      <c r="H80" s="29" t="s">
        <v>6</v>
      </c>
      <c r="I80" s="30" t="s">
        <v>7</v>
      </c>
      <c r="J80" s="67">
        <v>83449465</v>
      </c>
      <c r="K80" s="67">
        <v>58219014</v>
      </c>
      <c r="L80" s="31">
        <f t="shared" si="7"/>
        <v>25230451</v>
      </c>
      <c r="M80" s="31">
        <v>42563014</v>
      </c>
      <c r="N80" s="60">
        <f t="shared" si="6"/>
        <v>0.51004537896078783</v>
      </c>
      <c r="O80" s="31">
        <v>34233014</v>
      </c>
      <c r="P80" s="32">
        <v>34133014</v>
      </c>
    </row>
    <row r="81" spans="1:16" s="28" customFormat="1" ht="16.5" x14ac:dyDescent="0.25">
      <c r="A81" s="56" t="s">
        <v>4</v>
      </c>
      <c r="B81" s="29" t="s">
        <v>18</v>
      </c>
      <c r="C81" s="29" t="s">
        <v>14</v>
      </c>
      <c r="D81" s="29" t="s">
        <v>20</v>
      </c>
      <c r="E81" s="29" t="s">
        <v>20</v>
      </c>
      <c r="F81" s="29" t="s">
        <v>87</v>
      </c>
      <c r="G81" s="55" t="s">
        <v>88</v>
      </c>
      <c r="H81" s="29" t="s">
        <v>6</v>
      </c>
      <c r="I81" s="30" t="s">
        <v>7</v>
      </c>
      <c r="J81" s="67">
        <v>81336657</v>
      </c>
      <c r="K81" s="67">
        <v>53879248.869999997</v>
      </c>
      <c r="L81" s="31">
        <f t="shared" si="7"/>
        <v>27457408.130000003</v>
      </c>
      <c r="M81" s="31">
        <v>31679322.870000001</v>
      </c>
      <c r="N81" s="60">
        <f t="shared" si="6"/>
        <v>0.38948395518640511</v>
      </c>
      <c r="O81" s="31">
        <v>7960349</v>
      </c>
      <c r="P81" s="32">
        <v>7960349</v>
      </c>
    </row>
    <row r="82" spans="1:16" s="28" customFormat="1" ht="16.5" x14ac:dyDescent="0.25">
      <c r="A82" s="33" t="s">
        <v>4</v>
      </c>
      <c r="B82" s="34" t="s">
        <v>18</v>
      </c>
      <c r="C82" s="34" t="s">
        <v>14</v>
      </c>
      <c r="D82" s="34" t="s">
        <v>20</v>
      </c>
      <c r="E82" s="34" t="s">
        <v>25</v>
      </c>
      <c r="F82" s="34"/>
      <c r="G82" s="35" t="s">
        <v>89</v>
      </c>
      <c r="H82" s="34" t="s">
        <v>6</v>
      </c>
      <c r="I82" s="36" t="s">
        <v>7</v>
      </c>
      <c r="J82" s="37">
        <f>J84+J86+J87+J88+J89+J90+J91+J92</f>
        <v>8159695016</v>
      </c>
      <c r="K82" s="37">
        <f>K84+K86+K87+K88+K89+K90+K91+K92</f>
        <v>7740200106.1900005</v>
      </c>
      <c r="L82" s="37">
        <f>L84+L86+L87+L88+L89+L90+L91+L92</f>
        <v>419494909.80999947</v>
      </c>
      <c r="M82" s="37">
        <f>M84+M86+M87+M88+M89+M90+M91+M92</f>
        <v>7727064008.1900005</v>
      </c>
      <c r="N82" s="61">
        <f t="shared" si="6"/>
        <v>0.94697951247421974</v>
      </c>
      <c r="O82" s="37">
        <f>O84+O86+O87+O88+O89+O90+O91+O92</f>
        <v>3889086036.21</v>
      </c>
      <c r="P82" s="52">
        <f>P84+P86+P87+P88+P89+P90+P91+P92</f>
        <v>3888708543.21</v>
      </c>
    </row>
    <row r="83" spans="1:16" s="28" customFormat="1" ht="16.5" hidden="1" x14ac:dyDescent="0.25">
      <c r="A83" s="33" t="s">
        <v>4</v>
      </c>
      <c r="B83" s="34" t="s">
        <v>18</v>
      </c>
      <c r="C83" s="34" t="s">
        <v>14</v>
      </c>
      <c r="D83" s="34" t="s">
        <v>20</v>
      </c>
      <c r="E83" s="34" t="s">
        <v>25</v>
      </c>
      <c r="F83" s="34"/>
      <c r="G83" s="35" t="s">
        <v>89</v>
      </c>
      <c r="H83" s="34" t="s">
        <v>9</v>
      </c>
      <c r="I83" s="36">
        <v>20</v>
      </c>
      <c r="J83" s="37">
        <f>J85</f>
        <v>0</v>
      </c>
      <c r="K83" s="37">
        <f>K85</f>
        <v>0</v>
      </c>
      <c r="L83" s="37">
        <f>L85</f>
        <v>0</v>
      </c>
      <c r="M83" s="37">
        <f>M85</f>
        <v>0</v>
      </c>
      <c r="N83" s="61" t="e">
        <f>M83/J83</f>
        <v>#DIV/0!</v>
      </c>
      <c r="O83" s="37">
        <f>O85</f>
        <v>29845167</v>
      </c>
      <c r="P83" s="52">
        <f>+K87</f>
        <v>0</v>
      </c>
    </row>
    <row r="84" spans="1:16" s="28" customFormat="1" ht="16.5" x14ac:dyDescent="0.25">
      <c r="A84" s="56" t="s">
        <v>4</v>
      </c>
      <c r="B84" s="29" t="s">
        <v>18</v>
      </c>
      <c r="C84" s="29" t="s">
        <v>14</v>
      </c>
      <c r="D84" s="29" t="s">
        <v>20</v>
      </c>
      <c r="E84" s="29" t="s">
        <v>25</v>
      </c>
      <c r="F84" s="29" t="s">
        <v>12</v>
      </c>
      <c r="G84" s="55" t="s">
        <v>90</v>
      </c>
      <c r="H84" s="29" t="s">
        <v>6</v>
      </c>
      <c r="I84" s="30" t="s">
        <v>7</v>
      </c>
      <c r="J84" s="67">
        <v>159101252</v>
      </c>
      <c r="K84" s="67">
        <v>65664472</v>
      </c>
      <c r="L84" s="67">
        <f t="shared" ref="L84:L92" si="8">+J84-K84</f>
        <v>93436780</v>
      </c>
      <c r="M84" s="31">
        <v>53122190</v>
      </c>
      <c r="N84" s="60">
        <f t="shared" si="6"/>
        <v>0.33388920157586188</v>
      </c>
      <c r="O84" s="31">
        <v>37691792</v>
      </c>
      <c r="P84" s="32">
        <v>37569792</v>
      </c>
    </row>
    <row r="85" spans="1:16" s="28" customFormat="1" ht="16.5" hidden="1" x14ac:dyDescent="0.25">
      <c r="A85" s="56" t="s">
        <v>4</v>
      </c>
      <c r="B85" s="29" t="s">
        <v>18</v>
      </c>
      <c r="C85" s="29" t="s">
        <v>14</v>
      </c>
      <c r="D85" s="29" t="s">
        <v>20</v>
      </c>
      <c r="E85" s="29" t="s">
        <v>25</v>
      </c>
      <c r="F85" s="29" t="s">
        <v>12</v>
      </c>
      <c r="G85" s="55" t="s">
        <v>90</v>
      </c>
      <c r="H85" s="29" t="s">
        <v>9</v>
      </c>
      <c r="I85" s="30">
        <v>20</v>
      </c>
      <c r="J85" s="31">
        <v>0</v>
      </c>
      <c r="K85" s="31">
        <v>0</v>
      </c>
      <c r="L85" s="67">
        <f t="shared" si="8"/>
        <v>0</v>
      </c>
      <c r="M85" s="31">
        <v>0</v>
      </c>
      <c r="N85" s="60">
        <v>0</v>
      </c>
      <c r="O85" s="31">
        <v>29845167</v>
      </c>
      <c r="P85" s="32">
        <v>0</v>
      </c>
    </row>
    <row r="86" spans="1:16" s="28" customFormat="1" ht="16.5" x14ac:dyDescent="0.25">
      <c r="A86" s="56" t="s">
        <v>4</v>
      </c>
      <c r="B86" s="29" t="s">
        <v>18</v>
      </c>
      <c r="C86" s="29" t="s">
        <v>14</v>
      </c>
      <c r="D86" s="29" t="s">
        <v>20</v>
      </c>
      <c r="E86" s="29" t="s">
        <v>25</v>
      </c>
      <c r="F86" s="29">
        <v>2</v>
      </c>
      <c r="G86" s="55" t="s">
        <v>91</v>
      </c>
      <c r="H86" s="29" t="s">
        <v>6</v>
      </c>
      <c r="I86" s="30">
        <v>10</v>
      </c>
      <c r="J86" s="67">
        <v>76410785</v>
      </c>
      <c r="K86" s="67">
        <v>38261442</v>
      </c>
      <c r="L86" s="67">
        <f t="shared" si="8"/>
        <v>38149343</v>
      </c>
      <c r="M86" s="31">
        <v>38082942</v>
      </c>
      <c r="N86" s="60">
        <f t="shared" si="6"/>
        <v>0.49839747098528042</v>
      </c>
      <c r="O86" s="31">
        <v>29845167</v>
      </c>
      <c r="P86" s="32">
        <v>29845167</v>
      </c>
    </row>
    <row r="87" spans="1:16" s="28" customFormat="1" ht="16.5" x14ac:dyDescent="0.25">
      <c r="A87" s="56" t="s">
        <v>4</v>
      </c>
      <c r="B87" s="29" t="s">
        <v>18</v>
      </c>
      <c r="C87" s="29" t="s">
        <v>14</v>
      </c>
      <c r="D87" s="29" t="s">
        <v>20</v>
      </c>
      <c r="E87" s="29" t="s">
        <v>25</v>
      </c>
      <c r="F87" s="29">
        <v>5</v>
      </c>
      <c r="G87" s="55" t="s">
        <v>174</v>
      </c>
      <c r="H87" s="29" t="s">
        <v>6</v>
      </c>
      <c r="I87" s="30" t="s">
        <v>7</v>
      </c>
      <c r="J87" s="67">
        <v>5165250</v>
      </c>
      <c r="K87" s="67">
        <v>0</v>
      </c>
      <c r="L87" s="67">
        <f t="shared" si="8"/>
        <v>5165250</v>
      </c>
      <c r="M87" s="31">
        <v>0</v>
      </c>
      <c r="N87" s="60">
        <f t="shared" si="6"/>
        <v>0</v>
      </c>
      <c r="O87" s="31">
        <v>0</v>
      </c>
      <c r="P87" s="32">
        <v>0</v>
      </c>
    </row>
    <row r="88" spans="1:16" s="28" customFormat="1" ht="16.5" x14ac:dyDescent="0.25">
      <c r="A88" s="56" t="s">
        <v>4</v>
      </c>
      <c r="B88" s="29" t="s">
        <v>18</v>
      </c>
      <c r="C88" s="29" t="s">
        <v>14</v>
      </c>
      <c r="D88" s="29" t="s">
        <v>20</v>
      </c>
      <c r="E88" s="29" t="s">
        <v>25</v>
      </c>
      <c r="F88" s="29" t="s">
        <v>68</v>
      </c>
      <c r="G88" s="55" t="s">
        <v>92</v>
      </c>
      <c r="H88" s="29" t="s">
        <v>6</v>
      </c>
      <c r="I88" s="30" t="s">
        <v>7</v>
      </c>
      <c r="J88" s="67">
        <v>2904000</v>
      </c>
      <c r="K88" s="67">
        <v>437500</v>
      </c>
      <c r="L88" s="67">
        <f t="shared" si="8"/>
        <v>2466500</v>
      </c>
      <c r="M88" s="31">
        <v>437500</v>
      </c>
      <c r="N88" s="60">
        <f t="shared" si="6"/>
        <v>0.15065426997245179</v>
      </c>
      <c r="O88" s="31">
        <v>437500</v>
      </c>
      <c r="P88" s="32">
        <v>437500</v>
      </c>
    </row>
    <row r="89" spans="1:16" s="28" customFormat="1" x14ac:dyDescent="0.25">
      <c r="A89" s="56" t="s">
        <v>4</v>
      </c>
      <c r="B89" s="29" t="s">
        <v>18</v>
      </c>
      <c r="C89" s="29" t="s">
        <v>14</v>
      </c>
      <c r="D89" s="29" t="s">
        <v>20</v>
      </c>
      <c r="E89" s="29" t="s">
        <v>25</v>
      </c>
      <c r="F89" s="29" t="s">
        <v>81</v>
      </c>
      <c r="G89" s="55" t="s">
        <v>93</v>
      </c>
      <c r="H89" s="29" t="s">
        <v>6</v>
      </c>
      <c r="I89" s="30" t="s">
        <v>7</v>
      </c>
      <c r="J89" s="67">
        <v>2487395031</v>
      </c>
      <c r="K89" s="31">
        <v>2365114577.3400002</v>
      </c>
      <c r="L89" s="67">
        <f t="shared" si="8"/>
        <v>122280453.65999985</v>
      </c>
      <c r="M89" s="67">
        <v>2365114577.3400002</v>
      </c>
      <c r="N89" s="60">
        <f t="shared" si="6"/>
        <v>0.95083995419463396</v>
      </c>
      <c r="O89" s="31">
        <v>1181158131.21</v>
      </c>
      <c r="P89" s="32">
        <v>1180902638.21</v>
      </c>
    </row>
    <row r="90" spans="1:16" s="28" customFormat="1" ht="16.5" x14ac:dyDescent="0.25">
      <c r="A90" s="56" t="s">
        <v>4</v>
      </c>
      <c r="B90" s="29" t="s">
        <v>18</v>
      </c>
      <c r="C90" s="29" t="s">
        <v>14</v>
      </c>
      <c r="D90" s="29" t="s">
        <v>20</v>
      </c>
      <c r="E90" s="29" t="s">
        <v>25</v>
      </c>
      <c r="F90" s="29" t="s">
        <v>50</v>
      </c>
      <c r="G90" s="55" t="s">
        <v>94</v>
      </c>
      <c r="H90" s="29" t="s">
        <v>6</v>
      </c>
      <c r="I90" s="30" t="s">
        <v>7</v>
      </c>
      <c r="J90" s="31">
        <v>30000000</v>
      </c>
      <c r="K90" s="31">
        <v>20832932</v>
      </c>
      <c r="L90" s="67">
        <f t="shared" si="8"/>
        <v>9167068</v>
      </c>
      <c r="M90" s="31">
        <v>20832932</v>
      </c>
      <c r="N90" s="60">
        <f t="shared" si="6"/>
        <v>0.69443106666666665</v>
      </c>
      <c r="O90" s="31">
        <v>20832932</v>
      </c>
      <c r="P90" s="32">
        <v>20832932</v>
      </c>
    </row>
    <row r="91" spans="1:16" s="28" customFormat="1" ht="16.5" x14ac:dyDescent="0.25">
      <c r="A91" s="56" t="s">
        <v>4</v>
      </c>
      <c r="B91" s="29" t="s">
        <v>18</v>
      </c>
      <c r="C91" s="29" t="s">
        <v>14</v>
      </c>
      <c r="D91" s="29" t="s">
        <v>20</v>
      </c>
      <c r="E91" s="29" t="s">
        <v>25</v>
      </c>
      <c r="F91" s="29" t="s">
        <v>7</v>
      </c>
      <c r="G91" s="55" t="s">
        <v>95</v>
      </c>
      <c r="H91" s="29" t="s">
        <v>6</v>
      </c>
      <c r="I91" s="30" t="s">
        <v>7</v>
      </c>
      <c r="J91" s="31">
        <v>5397718698</v>
      </c>
      <c r="K91" s="31">
        <v>5249889182.8500004</v>
      </c>
      <c r="L91" s="67">
        <f t="shared" si="8"/>
        <v>147829515.14999962</v>
      </c>
      <c r="M91" s="31">
        <v>5249473866.8500004</v>
      </c>
      <c r="N91" s="60">
        <f t="shared" si="6"/>
        <v>0.9725356508102343</v>
      </c>
      <c r="O91" s="31">
        <v>2619120514</v>
      </c>
      <c r="P91" s="32">
        <v>2619120514</v>
      </c>
    </row>
    <row r="92" spans="1:16" s="28" customFormat="1" ht="16.5" x14ac:dyDescent="0.25">
      <c r="A92" s="56" t="s">
        <v>4</v>
      </c>
      <c r="B92" s="29" t="s">
        <v>18</v>
      </c>
      <c r="C92" s="29" t="s">
        <v>14</v>
      </c>
      <c r="D92" s="29" t="s">
        <v>20</v>
      </c>
      <c r="E92" s="29" t="s">
        <v>25</v>
      </c>
      <c r="F92" s="29" t="s">
        <v>32</v>
      </c>
      <c r="G92" s="55" t="s">
        <v>96</v>
      </c>
      <c r="H92" s="29" t="s">
        <v>6</v>
      </c>
      <c r="I92" s="30" t="s">
        <v>7</v>
      </c>
      <c r="J92" s="67">
        <v>1000000</v>
      </c>
      <c r="K92" s="67">
        <v>0</v>
      </c>
      <c r="L92" s="67">
        <f t="shared" si="8"/>
        <v>1000000</v>
      </c>
      <c r="M92" s="31">
        <v>0</v>
      </c>
      <c r="N92" s="60">
        <f t="shared" si="6"/>
        <v>0</v>
      </c>
      <c r="O92" s="31">
        <v>0</v>
      </c>
      <c r="P92" s="32">
        <v>0</v>
      </c>
    </row>
    <row r="93" spans="1:16" s="28" customFormat="1" ht="16.5" x14ac:dyDescent="0.25">
      <c r="A93" s="33" t="s">
        <v>4</v>
      </c>
      <c r="B93" s="34" t="s">
        <v>18</v>
      </c>
      <c r="C93" s="34" t="s">
        <v>14</v>
      </c>
      <c r="D93" s="34" t="s">
        <v>20</v>
      </c>
      <c r="E93" s="34" t="s">
        <v>68</v>
      </c>
      <c r="F93" s="34"/>
      <c r="G93" s="35" t="s">
        <v>97</v>
      </c>
      <c r="H93" s="34" t="s">
        <v>6</v>
      </c>
      <c r="I93" s="36" t="s">
        <v>7</v>
      </c>
      <c r="J93" s="37">
        <f>SUM(J94:J98)</f>
        <v>221761912</v>
      </c>
      <c r="K93" s="37">
        <f>SUM(K94:K98)</f>
        <v>112931450</v>
      </c>
      <c r="L93" s="37">
        <f>SUM(L94:L98)</f>
        <v>108830462</v>
      </c>
      <c r="M93" s="37">
        <f>SUM(M94:M98)</f>
        <v>101931450</v>
      </c>
      <c r="N93" s="61">
        <f t="shared" si="6"/>
        <v>0.45964362897448324</v>
      </c>
      <c r="O93" s="37">
        <f>SUM(O94:O98)</f>
        <v>41367850</v>
      </c>
      <c r="P93" s="52">
        <f>SUM(P94:P98)</f>
        <v>41367850</v>
      </c>
    </row>
    <row r="94" spans="1:16" s="28" customFormat="1" x14ac:dyDescent="0.25">
      <c r="A94" s="56" t="s">
        <v>4</v>
      </c>
      <c r="B94" s="29" t="s">
        <v>18</v>
      </c>
      <c r="C94" s="29" t="s">
        <v>14</v>
      </c>
      <c r="D94" s="29" t="s">
        <v>20</v>
      </c>
      <c r="E94" s="29" t="s">
        <v>68</v>
      </c>
      <c r="F94" s="29" t="s">
        <v>18</v>
      </c>
      <c r="G94" s="55" t="s">
        <v>98</v>
      </c>
      <c r="H94" s="29" t="s">
        <v>6</v>
      </c>
      <c r="I94" s="30" t="s">
        <v>7</v>
      </c>
      <c r="J94" s="31">
        <v>83000008</v>
      </c>
      <c r="K94" s="31">
        <v>71179964</v>
      </c>
      <c r="L94" s="31">
        <f>+J94-K94</f>
        <v>11820044</v>
      </c>
      <c r="M94" s="31">
        <v>71179964</v>
      </c>
      <c r="N94" s="60">
        <f t="shared" si="6"/>
        <v>0.8575898450515812</v>
      </c>
      <c r="O94" s="31">
        <v>10616364</v>
      </c>
      <c r="P94" s="32">
        <v>10616364</v>
      </c>
    </row>
    <row r="95" spans="1:16" s="28" customFormat="1" x14ac:dyDescent="0.25">
      <c r="A95" s="56" t="s">
        <v>4</v>
      </c>
      <c r="B95" s="29" t="s">
        <v>18</v>
      </c>
      <c r="C95" s="29" t="s">
        <v>14</v>
      </c>
      <c r="D95" s="29" t="s">
        <v>20</v>
      </c>
      <c r="E95" s="29" t="s">
        <v>68</v>
      </c>
      <c r="F95" s="29" t="s">
        <v>20</v>
      </c>
      <c r="G95" s="55" t="s">
        <v>99</v>
      </c>
      <c r="H95" s="29" t="s">
        <v>6</v>
      </c>
      <c r="I95" s="30" t="s">
        <v>7</v>
      </c>
      <c r="J95" s="31">
        <v>70000000</v>
      </c>
      <c r="K95" s="31">
        <v>28007006</v>
      </c>
      <c r="L95" s="31">
        <f>+J95-K95</f>
        <v>41992994</v>
      </c>
      <c r="M95" s="31">
        <v>28007006</v>
      </c>
      <c r="N95" s="60">
        <f t="shared" si="6"/>
        <v>0.40010008571428574</v>
      </c>
      <c r="O95" s="31">
        <v>28007006</v>
      </c>
      <c r="P95" s="32">
        <v>28007006</v>
      </c>
    </row>
    <row r="96" spans="1:16" s="28" customFormat="1" ht="16.5" x14ac:dyDescent="0.25">
      <c r="A96" s="56" t="s">
        <v>4</v>
      </c>
      <c r="B96" s="29" t="s">
        <v>18</v>
      </c>
      <c r="C96" s="29" t="s">
        <v>14</v>
      </c>
      <c r="D96" s="29" t="s">
        <v>20</v>
      </c>
      <c r="E96" s="29" t="s">
        <v>68</v>
      </c>
      <c r="F96" s="29" t="s">
        <v>25</v>
      </c>
      <c r="G96" s="55" t="s">
        <v>100</v>
      </c>
      <c r="H96" s="29" t="s">
        <v>6</v>
      </c>
      <c r="I96" s="30" t="s">
        <v>7</v>
      </c>
      <c r="J96" s="67">
        <v>5000000</v>
      </c>
      <c r="K96" s="67">
        <v>1800840</v>
      </c>
      <c r="L96" s="31">
        <f>+J96-K96</f>
        <v>3199160</v>
      </c>
      <c r="M96" s="31">
        <v>1800840</v>
      </c>
      <c r="N96" s="60">
        <f t="shared" si="6"/>
        <v>0.36016799999999999</v>
      </c>
      <c r="O96" s="31">
        <v>1800840</v>
      </c>
      <c r="P96" s="32">
        <v>1800840</v>
      </c>
    </row>
    <row r="97" spans="1:16" s="28" customFormat="1" x14ac:dyDescent="0.25">
      <c r="A97" s="56" t="s">
        <v>4</v>
      </c>
      <c r="B97" s="29" t="s">
        <v>18</v>
      </c>
      <c r="C97" s="29" t="s">
        <v>14</v>
      </c>
      <c r="D97" s="29" t="s">
        <v>20</v>
      </c>
      <c r="E97" s="29" t="s">
        <v>68</v>
      </c>
      <c r="F97" s="29" t="s">
        <v>30</v>
      </c>
      <c r="G97" s="55" t="s">
        <v>101</v>
      </c>
      <c r="H97" s="29" t="s">
        <v>6</v>
      </c>
      <c r="I97" s="30" t="s">
        <v>7</v>
      </c>
      <c r="J97" s="67">
        <v>63761904</v>
      </c>
      <c r="K97" s="67">
        <v>11943640</v>
      </c>
      <c r="L97" s="31">
        <f>+J97-K97</f>
        <v>51818264</v>
      </c>
      <c r="M97" s="31">
        <v>943640</v>
      </c>
      <c r="N97" s="60">
        <f t="shared" si="6"/>
        <v>1.479943258908956E-2</v>
      </c>
      <c r="O97" s="31">
        <v>943640</v>
      </c>
      <c r="P97" s="32">
        <v>943640</v>
      </c>
    </row>
    <row r="98" spans="1:16" s="28" customFormat="1" ht="16.5" hidden="1" x14ac:dyDescent="0.25">
      <c r="A98" s="56" t="s">
        <v>4</v>
      </c>
      <c r="B98" s="29" t="s">
        <v>18</v>
      </c>
      <c r="C98" s="29" t="s">
        <v>14</v>
      </c>
      <c r="D98" s="29" t="s">
        <v>20</v>
      </c>
      <c r="E98" s="29" t="s">
        <v>68</v>
      </c>
      <c r="F98" s="29" t="s">
        <v>81</v>
      </c>
      <c r="G98" s="55" t="s">
        <v>102</v>
      </c>
      <c r="H98" s="29" t="s">
        <v>6</v>
      </c>
      <c r="I98" s="30" t="s">
        <v>7</v>
      </c>
      <c r="J98" s="31">
        <v>0</v>
      </c>
      <c r="K98" s="31">
        <v>0</v>
      </c>
      <c r="L98" s="31">
        <f>+J98-K98</f>
        <v>0</v>
      </c>
      <c r="M98" s="31">
        <v>0</v>
      </c>
      <c r="N98" s="60">
        <v>0</v>
      </c>
      <c r="O98" s="31">
        <v>0</v>
      </c>
      <c r="P98" s="32">
        <v>0</v>
      </c>
    </row>
    <row r="99" spans="1:16" s="28" customFormat="1" ht="16.5" x14ac:dyDescent="0.25">
      <c r="A99" s="33" t="s">
        <v>4</v>
      </c>
      <c r="B99" s="34" t="s">
        <v>18</v>
      </c>
      <c r="C99" s="34" t="s">
        <v>14</v>
      </c>
      <c r="D99" s="34" t="s">
        <v>20</v>
      </c>
      <c r="E99" s="34" t="s">
        <v>30</v>
      </c>
      <c r="F99" s="34"/>
      <c r="G99" s="35" t="s">
        <v>103</v>
      </c>
      <c r="H99" s="34" t="s">
        <v>6</v>
      </c>
      <c r="I99" s="36" t="s">
        <v>7</v>
      </c>
      <c r="J99" s="37">
        <f>SUM(J100:J101)</f>
        <v>78268178</v>
      </c>
      <c r="K99" s="37">
        <f>SUM(K100:K101)</f>
        <v>74448530</v>
      </c>
      <c r="L99" s="37">
        <f>SUM(L100:L101)</f>
        <v>3819648</v>
      </c>
      <c r="M99" s="37">
        <f>SUM(M100:M101)</f>
        <v>48448530</v>
      </c>
      <c r="N99" s="61">
        <f t="shared" si="6"/>
        <v>0.6190067437113459</v>
      </c>
      <c r="O99" s="37">
        <f>SUM(O100:O101)</f>
        <v>33845907</v>
      </c>
      <c r="P99" s="52">
        <f>SUM(P100:P101)</f>
        <v>33845907</v>
      </c>
    </row>
    <row r="100" spans="1:16" s="28" customFormat="1" x14ac:dyDescent="0.25">
      <c r="A100" s="56" t="s">
        <v>4</v>
      </c>
      <c r="B100" s="29" t="s">
        <v>18</v>
      </c>
      <c r="C100" s="29" t="s">
        <v>14</v>
      </c>
      <c r="D100" s="29" t="s">
        <v>20</v>
      </c>
      <c r="E100" s="29" t="s">
        <v>30</v>
      </c>
      <c r="F100" s="29" t="s">
        <v>25</v>
      </c>
      <c r="G100" s="55" t="s">
        <v>104</v>
      </c>
      <c r="H100" s="29" t="s">
        <v>6</v>
      </c>
      <c r="I100" s="30" t="s">
        <v>7</v>
      </c>
      <c r="J100" s="31">
        <v>850000</v>
      </c>
      <c r="K100" s="31">
        <v>850000</v>
      </c>
      <c r="L100" s="31">
        <f>+J100-K100</f>
        <v>0</v>
      </c>
      <c r="M100" s="31">
        <v>850000</v>
      </c>
      <c r="N100" s="60">
        <f t="shared" si="6"/>
        <v>1</v>
      </c>
      <c r="O100" s="31">
        <v>0</v>
      </c>
      <c r="P100" s="32">
        <v>0</v>
      </c>
    </row>
    <row r="101" spans="1:16" s="28" customFormat="1" ht="16.5" x14ac:dyDescent="0.25">
      <c r="A101" s="56" t="s">
        <v>4</v>
      </c>
      <c r="B101" s="29" t="s">
        <v>18</v>
      </c>
      <c r="C101" s="29" t="s">
        <v>14</v>
      </c>
      <c r="D101" s="29" t="s">
        <v>20</v>
      </c>
      <c r="E101" s="29" t="s">
        <v>30</v>
      </c>
      <c r="F101" s="29" t="s">
        <v>68</v>
      </c>
      <c r="G101" s="55" t="s">
        <v>105</v>
      </c>
      <c r="H101" s="29" t="s">
        <v>6</v>
      </c>
      <c r="I101" s="30" t="s">
        <v>7</v>
      </c>
      <c r="J101" s="31">
        <v>77418178</v>
      </c>
      <c r="K101" s="31">
        <v>73598530</v>
      </c>
      <c r="L101" s="31">
        <f>+J101-K101</f>
        <v>3819648</v>
      </c>
      <c r="M101" s="31">
        <v>47598530</v>
      </c>
      <c r="N101" s="60">
        <f t="shared" si="6"/>
        <v>0.61482369166579975</v>
      </c>
      <c r="O101" s="31">
        <v>33845907</v>
      </c>
      <c r="P101" s="32">
        <v>33845907</v>
      </c>
    </row>
    <row r="102" spans="1:16" s="28" customFormat="1" ht="16.5" x14ac:dyDescent="0.25">
      <c r="A102" s="33" t="s">
        <v>4</v>
      </c>
      <c r="B102" s="34" t="s">
        <v>18</v>
      </c>
      <c r="C102" s="34" t="s">
        <v>14</v>
      </c>
      <c r="D102" s="34" t="s">
        <v>20</v>
      </c>
      <c r="E102" s="34" t="s">
        <v>81</v>
      </c>
      <c r="F102" s="34"/>
      <c r="G102" s="35" t="s">
        <v>106</v>
      </c>
      <c r="H102" s="34" t="s">
        <v>6</v>
      </c>
      <c r="I102" s="36" t="s">
        <v>7</v>
      </c>
      <c r="J102" s="37">
        <f>+J105+J107+J109+J110+J111+J113</f>
        <v>2873402165</v>
      </c>
      <c r="K102" s="37">
        <f>+K105+K107+K109+K110+K111+K113</f>
        <v>1524761136.8099999</v>
      </c>
      <c r="L102" s="37">
        <f>+L105+L107+L109+L110+L111+L113</f>
        <v>1348641028.1900001</v>
      </c>
      <c r="M102" s="37">
        <f>+M105+M107+M109+M110+M111+M113</f>
        <v>1524761136.8099999</v>
      </c>
      <c r="N102" s="61">
        <f t="shared" si="6"/>
        <v>0.53064661653792555</v>
      </c>
      <c r="O102" s="37">
        <f>+O105+O107+O109+O110+O111+O113</f>
        <v>1433187790.4100001</v>
      </c>
      <c r="P102" s="52">
        <f>+P105+P107+P109+P110+P111+P113</f>
        <v>1429039508.4100001</v>
      </c>
    </row>
    <row r="103" spans="1:16" s="28" customFormat="1" ht="16.5" hidden="1" x14ac:dyDescent="0.25">
      <c r="A103" s="33" t="s">
        <v>4</v>
      </c>
      <c r="B103" s="34" t="s">
        <v>18</v>
      </c>
      <c r="C103" s="34" t="s">
        <v>14</v>
      </c>
      <c r="D103" s="34" t="s">
        <v>20</v>
      </c>
      <c r="E103" s="34" t="s">
        <v>81</v>
      </c>
      <c r="F103" s="34"/>
      <c r="G103" s="35" t="s">
        <v>106</v>
      </c>
      <c r="H103" s="34" t="s">
        <v>9</v>
      </c>
      <c r="I103" s="36" t="s">
        <v>10</v>
      </c>
      <c r="J103" s="37">
        <v>0</v>
      </c>
      <c r="K103" s="37">
        <v>0</v>
      </c>
      <c r="L103" s="37">
        <v>0</v>
      </c>
      <c r="M103" s="37">
        <v>0</v>
      </c>
      <c r="N103" s="61">
        <v>0</v>
      </c>
      <c r="O103" s="37">
        <v>0</v>
      </c>
      <c r="P103" s="52">
        <v>0</v>
      </c>
    </row>
    <row r="104" spans="1:16" s="28" customFormat="1" ht="16.5" x14ac:dyDescent="0.25">
      <c r="A104" s="33" t="s">
        <v>4</v>
      </c>
      <c r="B104" s="34" t="s">
        <v>18</v>
      </c>
      <c r="C104" s="34" t="s">
        <v>14</v>
      </c>
      <c r="D104" s="34" t="s">
        <v>20</v>
      </c>
      <c r="E104" s="34" t="s">
        <v>81</v>
      </c>
      <c r="F104" s="34"/>
      <c r="G104" s="35" t="s">
        <v>106</v>
      </c>
      <c r="H104" s="34" t="s">
        <v>9</v>
      </c>
      <c r="I104" s="36" t="s">
        <v>11</v>
      </c>
      <c r="J104" s="37">
        <f>+J108+J106+J112</f>
        <v>599700000</v>
      </c>
      <c r="K104" s="37">
        <f>+K108+K106+K112</f>
        <v>365674725</v>
      </c>
      <c r="L104" s="37">
        <f>+L106+L108+L112</f>
        <v>234025275</v>
      </c>
      <c r="M104" s="37">
        <f>+M108+M106+M112</f>
        <v>365674725</v>
      </c>
      <c r="N104" s="61">
        <f t="shared" si="6"/>
        <v>0.60976275637818911</v>
      </c>
      <c r="O104" s="37">
        <f>+O108+O106+O112</f>
        <v>365674725</v>
      </c>
      <c r="P104" s="52">
        <f>+P108+P106+P112</f>
        <v>365674725</v>
      </c>
    </row>
    <row r="105" spans="1:16" s="28" customFormat="1" ht="16.5" x14ac:dyDescent="0.25">
      <c r="A105" s="56" t="s">
        <v>4</v>
      </c>
      <c r="B105" s="29" t="s">
        <v>18</v>
      </c>
      <c r="C105" s="29" t="s">
        <v>14</v>
      </c>
      <c r="D105" s="29" t="s">
        <v>20</v>
      </c>
      <c r="E105" s="29" t="s">
        <v>81</v>
      </c>
      <c r="F105" s="29" t="s">
        <v>12</v>
      </c>
      <c r="G105" s="55" t="s">
        <v>107</v>
      </c>
      <c r="H105" s="29" t="s">
        <v>6</v>
      </c>
      <c r="I105" s="30" t="s">
        <v>7</v>
      </c>
      <c r="J105" s="67">
        <v>362120070</v>
      </c>
      <c r="K105" s="67">
        <v>261051408.81999999</v>
      </c>
      <c r="L105" s="67">
        <f>+J105-K105</f>
        <v>101068661.18000001</v>
      </c>
      <c r="M105" s="31">
        <v>261051408.81999999</v>
      </c>
      <c r="N105" s="60">
        <f t="shared" si="6"/>
        <v>0.7208973775466242</v>
      </c>
      <c r="O105" s="31">
        <v>169478062.41999999</v>
      </c>
      <c r="P105" s="32">
        <v>168113474.41999999</v>
      </c>
    </row>
    <row r="106" spans="1:16" s="28" customFormat="1" ht="16.5" x14ac:dyDescent="0.25">
      <c r="A106" s="56" t="s">
        <v>4</v>
      </c>
      <c r="B106" s="29" t="s">
        <v>18</v>
      </c>
      <c r="C106" s="29" t="s">
        <v>14</v>
      </c>
      <c r="D106" s="29" t="s">
        <v>20</v>
      </c>
      <c r="E106" s="29" t="s">
        <v>81</v>
      </c>
      <c r="F106" s="29" t="s">
        <v>12</v>
      </c>
      <c r="G106" s="55" t="s">
        <v>107</v>
      </c>
      <c r="H106" s="29" t="s">
        <v>9</v>
      </c>
      <c r="I106" s="30">
        <v>21</v>
      </c>
      <c r="J106" s="67">
        <v>100000000</v>
      </c>
      <c r="K106" s="67">
        <v>20335710</v>
      </c>
      <c r="L106" s="67">
        <f t="shared" ref="L106:L113" si="9">+J106-K106</f>
        <v>79664290</v>
      </c>
      <c r="M106" s="31">
        <v>20335710</v>
      </c>
      <c r="N106" s="60">
        <f t="shared" si="6"/>
        <v>0.20335710000000001</v>
      </c>
      <c r="O106" s="31">
        <v>20335710</v>
      </c>
      <c r="P106" s="32">
        <v>20335710</v>
      </c>
    </row>
    <row r="107" spans="1:16" s="28" customFormat="1" x14ac:dyDescent="0.25">
      <c r="A107" s="56" t="s">
        <v>4</v>
      </c>
      <c r="B107" s="29" t="s">
        <v>18</v>
      </c>
      <c r="C107" s="29" t="s">
        <v>14</v>
      </c>
      <c r="D107" s="29" t="s">
        <v>20</v>
      </c>
      <c r="E107" s="29" t="s">
        <v>81</v>
      </c>
      <c r="F107" s="29" t="s">
        <v>18</v>
      </c>
      <c r="G107" s="55" t="s">
        <v>108</v>
      </c>
      <c r="H107" s="29" t="s">
        <v>6</v>
      </c>
      <c r="I107" s="30" t="s">
        <v>7</v>
      </c>
      <c r="J107" s="67">
        <v>2083247620</v>
      </c>
      <c r="K107" s="67">
        <v>1028979639.99</v>
      </c>
      <c r="L107" s="67">
        <f t="shared" si="9"/>
        <v>1054267980.01</v>
      </c>
      <c r="M107" s="31">
        <v>1028979639.99</v>
      </c>
      <c r="N107" s="60">
        <f t="shared" si="6"/>
        <v>0.49393054868340613</v>
      </c>
      <c r="O107" s="31">
        <v>1028979639.99</v>
      </c>
      <c r="P107" s="32">
        <v>1026539294.99</v>
      </c>
    </row>
    <row r="108" spans="1:16" s="28" customFormat="1" ht="16.5" x14ac:dyDescent="0.25">
      <c r="A108" s="56" t="s">
        <v>4</v>
      </c>
      <c r="B108" s="29" t="s">
        <v>18</v>
      </c>
      <c r="C108" s="29" t="s">
        <v>14</v>
      </c>
      <c r="D108" s="29" t="s">
        <v>20</v>
      </c>
      <c r="E108" s="29" t="s">
        <v>81</v>
      </c>
      <c r="F108" s="29" t="s">
        <v>18</v>
      </c>
      <c r="G108" s="55" t="s">
        <v>108</v>
      </c>
      <c r="H108" s="29" t="s">
        <v>9</v>
      </c>
      <c r="I108" s="30">
        <v>21</v>
      </c>
      <c r="J108" s="67">
        <v>399700000</v>
      </c>
      <c r="K108" s="31">
        <v>319614313</v>
      </c>
      <c r="L108" s="67">
        <f t="shared" si="9"/>
        <v>80085687</v>
      </c>
      <c r="M108" s="31">
        <v>319614313</v>
      </c>
      <c r="N108" s="60">
        <f t="shared" si="6"/>
        <v>0.79963550913184889</v>
      </c>
      <c r="O108" s="31">
        <v>319614313</v>
      </c>
      <c r="P108" s="32">
        <v>319614313</v>
      </c>
    </row>
    <row r="109" spans="1:16" s="28" customFormat="1" x14ac:dyDescent="0.25">
      <c r="A109" s="56" t="s">
        <v>4</v>
      </c>
      <c r="B109" s="29" t="s">
        <v>18</v>
      </c>
      <c r="C109" s="29" t="s">
        <v>14</v>
      </c>
      <c r="D109" s="29" t="s">
        <v>20</v>
      </c>
      <c r="E109" s="29" t="s">
        <v>81</v>
      </c>
      <c r="F109" s="29" t="s">
        <v>54</v>
      </c>
      <c r="G109" s="55" t="s">
        <v>109</v>
      </c>
      <c r="H109" s="29" t="s">
        <v>6</v>
      </c>
      <c r="I109" s="30" t="s">
        <v>7</v>
      </c>
      <c r="J109" s="67">
        <v>688015</v>
      </c>
      <c r="K109" s="67">
        <v>374540</v>
      </c>
      <c r="L109" s="67">
        <f t="shared" si="9"/>
        <v>313475</v>
      </c>
      <c r="M109" s="31">
        <v>374540</v>
      </c>
      <c r="N109" s="60">
        <f t="shared" si="6"/>
        <v>0.54437766618460348</v>
      </c>
      <c r="O109" s="31">
        <v>374540</v>
      </c>
      <c r="P109" s="32">
        <v>374540</v>
      </c>
    </row>
    <row r="110" spans="1:16" s="28" customFormat="1" x14ac:dyDescent="0.25">
      <c r="A110" s="56" t="s">
        <v>4</v>
      </c>
      <c r="B110" s="29" t="s">
        <v>18</v>
      </c>
      <c r="C110" s="29" t="s">
        <v>14</v>
      </c>
      <c r="D110" s="29" t="s">
        <v>20</v>
      </c>
      <c r="E110" s="29" t="s">
        <v>81</v>
      </c>
      <c r="F110" s="29" t="s">
        <v>25</v>
      </c>
      <c r="G110" s="55" t="s">
        <v>110</v>
      </c>
      <c r="H110" s="29" t="s">
        <v>6</v>
      </c>
      <c r="I110" s="30" t="s">
        <v>7</v>
      </c>
      <c r="J110" s="67">
        <v>64501047</v>
      </c>
      <c r="K110" s="31">
        <v>23685045</v>
      </c>
      <c r="L110" s="67">
        <f t="shared" si="9"/>
        <v>40816002</v>
      </c>
      <c r="M110" s="31">
        <v>23685045</v>
      </c>
      <c r="N110" s="60">
        <f t="shared" si="6"/>
        <v>0.36720403933908236</v>
      </c>
      <c r="O110" s="31">
        <v>23685045</v>
      </c>
      <c r="P110" s="32">
        <v>23685045</v>
      </c>
    </row>
    <row r="111" spans="1:16" s="28" customFormat="1" x14ac:dyDescent="0.25">
      <c r="A111" s="56" t="s">
        <v>4</v>
      </c>
      <c r="B111" s="29" t="s">
        <v>18</v>
      </c>
      <c r="C111" s="29" t="s">
        <v>14</v>
      </c>
      <c r="D111" s="29" t="s">
        <v>20</v>
      </c>
      <c r="E111" s="29" t="s">
        <v>81</v>
      </c>
      <c r="F111" s="29" t="s">
        <v>68</v>
      </c>
      <c r="G111" s="55" t="s">
        <v>111</v>
      </c>
      <c r="H111" s="29" t="s">
        <v>6</v>
      </c>
      <c r="I111" s="30" t="s">
        <v>7</v>
      </c>
      <c r="J111" s="67">
        <v>362845413</v>
      </c>
      <c r="K111" s="67">
        <v>210670503</v>
      </c>
      <c r="L111" s="67">
        <f t="shared" si="9"/>
        <v>152174910</v>
      </c>
      <c r="M111" s="31">
        <v>210670503</v>
      </c>
      <c r="N111" s="60">
        <f t="shared" si="6"/>
        <v>0.58060676930756738</v>
      </c>
      <c r="O111" s="31">
        <v>210670503</v>
      </c>
      <c r="P111" s="32">
        <v>210327154</v>
      </c>
    </row>
    <row r="112" spans="1:16" s="28" customFormat="1" ht="16.5" x14ac:dyDescent="0.25">
      <c r="A112" s="56" t="s">
        <v>4</v>
      </c>
      <c r="B112" s="29" t="s">
        <v>18</v>
      </c>
      <c r="C112" s="29" t="s">
        <v>14</v>
      </c>
      <c r="D112" s="29" t="s">
        <v>20</v>
      </c>
      <c r="E112" s="29" t="s">
        <v>81</v>
      </c>
      <c r="F112" s="29">
        <v>6</v>
      </c>
      <c r="G112" s="55" t="s">
        <v>111</v>
      </c>
      <c r="H112" s="78" t="s">
        <v>9</v>
      </c>
      <c r="I112" s="30">
        <v>21</v>
      </c>
      <c r="J112" s="67">
        <v>100000000</v>
      </c>
      <c r="K112" s="67">
        <v>25724702</v>
      </c>
      <c r="L112" s="67">
        <f t="shared" si="9"/>
        <v>74275298</v>
      </c>
      <c r="M112" s="31">
        <v>25724702</v>
      </c>
      <c r="N112" s="60">
        <v>0.9981093961819526</v>
      </c>
      <c r="O112" s="31">
        <v>25724702</v>
      </c>
      <c r="P112" s="32">
        <v>25724702</v>
      </c>
    </row>
    <row r="113" spans="1:16" s="28" customFormat="1" hidden="1" x14ac:dyDescent="0.25">
      <c r="A113" s="56" t="s">
        <v>4</v>
      </c>
      <c r="B113" s="29" t="s">
        <v>18</v>
      </c>
      <c r="C113" s="29" t="s">
        <v>14</v>
      </c>
      <c r="D113" s="29" t="s">
        <v>20</v>
      </c>
      <c r="E113" s="29" t="s">
        <v>81</v>
      </c>
      <c r="F113" s="29" t="s">
        <v>30</v>
      </c>
      <c r="G113" s="55" t="s">
        <v>112</v>
      </c>
      <c r="H113" s="29" t="s">
        <v>6</v>
      </c>
      <c r="I113" s="30" t="s">
        <v>7</v>
      </c>
      <c r="J113" s="67">
        <v>0</v>
      </c>
      <c r="K113" s="67">
        <v>0</v>
      </c>
      <c r="L113" s="67">
        <f t="shared" si="9"/>
        <v>0</v>
      </c>
      <c r="M113" s="31">
        <v>0</v>
      </c>
      <c r="N113" s="60">
        <v>0</v>
      </c>
      <c r="O113" s="31">
        <v>0</v>
      </c>
      <c r="P113" s="32">
        <v>0</v>
      </c>
    </row>
    <row r="114" spans="1:16" s="28" customFormat="1" ht="16.5" x14ac:dyDescent="0.25">
      <c r="A114" s="33" t="s">
        <v>4</v>
      </c>
      <c r="B114" s="34" t="s">
        <v>18</v>
      </c>
      <c r="C114" s="34" t="s">
        <v>14</v>
      </c>
      <c r="D114" s="34" t="s">
        <v>20</v>
      </c>
      <c r="E114" s="34" t="s">
        <v>50</v>
      </c>
      <c r="F114" s="34"/>
      <c r="G114" s="35" t="s">
        <v>113</v>
      </c>
      <c r="H114" s="34" t="s">
        <v>6</v>
      </c>
      <c r="I114" s="36" t="s">
        <v>7</v>
      </c>
      <c r="J114" s="37">
        <f>SUM(J115:J118)</f>
        <v>662000000</v>
      </c>
      <c r="K114" s="37">
        <f>SUM(K115:K118)</f>
        <v>586919060</v>
      </c>
      <c r="L114" s="37">
        <f>SUM(L115:L118)</f>
        <v>75080940</v>
      </c>
      <c r="M114" s="37">
        <f>SUM(M115:M118)</f>
        <v>568746302</v>
      </c>
      <c r="N114" s="61">
        <f t="shared" si="6"/>
        <v>0.85913338670694861</v>
      </c>
      <c r="O114" s="37">
        <f>SUM(O115:O118)</f>
        <v>528499178</v>
      </c>
      <c r="P114" s="52">
        <f>SUM(P115:P118)</f>
        <v>528499178</v>
      </c>
    </row>
    <row r="115" spans="1:16" s="28" customFormat="1" ht="16.5" x14ac:dyDescent="0.25">
      <c r="A115" s="56" t="s">
        <v>4</v>
      </c>
      <c r="B115" s="29" t="s">
        <v>18</v>
      </c>
      <c r="C115" s="29" t="s">
        <v>14</v>
      </c>
      <c r="D115" s="29" t="s">
        <v>20</v>
      </c>
      <c r="E115" s="29" t="s">
        <v>50</v>
      </c>
      <c r="F115" s="29" t="s">
        <v>25</v>
      </c>
      <c r="G115" s="55" t="s">
        <v>114</v>
      </c>
      <c r="H115" s="29" t="s">
        <v>6</v>
      </c>
      <c r="I115" s="30" t="s">
        <v>7</v>
      </c>
      <c r="J115" s="31">
        <v>60000000</v>
      </c>
      <c r="K115" s="31">
        <v>58000000</v>
      </c>
      <c r="L115" s="31">
        <f>+J115-K115</f>
        <v>2000000</v>
      </c>
      <c r="M115" s="31">
        <v>58000000</v>
      </c>
      <c r="N115" s="60">
        <f t="shared" si="6"/>
        <v>0.96666666666666667</v>
      </c>
      <c r="O115" s="31">
        <v>58000000</v>
      </c>
      <c r="P115" s="32">
        <v>58000000</v>
      </c>
    </row>
    <row r="116" spans="1:16" s="28" customFormat="1" x14ac:dyDescent="0.25">
      <c r="A116" s="56" t="s">
        <v>4</v>
      </c>
      <c r="B116" s="29" t="s">
        <v>18</v>
      </c>
      <c r="C116" s="29" t="s">
        <v>14</v>
      </c>
      <c r="D116" s="29" t="s">
        <v>20</v>
      </c>
      <c r="E116" s="29" t="s">
        <v>50</v>
      </c>
      <c r="F116" s="29" t="s">
        <v>81</v>
      </c>
      <c r="G116" s="55" t="s">
        <v>115</v>
      </c>
      <c r="H116" s="29" t="s">
        <v>6</v>
      </c>
      <c r="I116" s="30" t="s">
        <v>7</v>
      </c>
      <c r="J116" s="31">
        <v>50000000</v>
      </c>
      <c r="K116" s="31">
        <v>49300000</v>
      </c>
      <c r="L116" s="31">
        <f>+J116-K116</f>
        <v>700000</v>
      </c>
      <c r="M116" s="31">
        <v>49300000</v>
      </c>
      <c r="N116" s="60">
        <f t="shared" si="6"/>
        <v>0.98599999999999999</v>
      </c>
      <c r="O116" s="31">
        <v>49300000</v>
      </c>
      <c r="P116" s="32">
        <v>49300000</v>
      </c>
    </row>
    <row r="117" spans="1:16" s="28" customFormat="1" x14ac:dyDescent="0.25">
      <c r="A117" s="56" t="s">
        <v>4</v>
      </c>
      <c r="B117" s="29" t="s">
        <v>18</v>
      </c>
      <c r="C117" s="29" t="s">
        <v>14</v>
      </c>
      <c r="D117" s="29" t="s">
        <v>20</v>
      </c>
      <c r="E117" s="29" t="s">
        <v>50</v>
      </c>
      <c r="F117" s="29" t="s">
        <v>8</v>
      </c>
      <c r="G117" s="55" t="s">
        <v>116</v>
      </c>
      <c r="H117" s="29" t="s">
        <v>6</v>
      </c>
      <c r="I117" s="30" t="s">
        <v>7</v>
      </c>
      <c r="J117" s="31">
        <v>500000000</v>
      </c>
      <c r="K117" s="31">
        <v>439371936</v>
      </c>
      <c r="L117" s="31">
        <f>+J117-K117</f>
        <v>60628064</v>
      </c>
      <c r="M117" s="31">
        <v>421199178</v>
      </c>
      <c r="N117" s="60">
        <f t="shared" si="6"/>
        <v>0.84239835600000001</v>
      </c>
      <c r="O117" s="31">
        <v>421199178</v>
      </c>
      <c r="P117" s="32">
        <v>421199178</v>
      </c>
    </row>
    <row r="118" spans="1:16" s="28" customFormat="1" ht="16.5" x14ac:dyDescent="0.25">
      <c r="A118" s="56" t="s">
        <v>4</v>
      </c>
      <c r="B118" s="29" t="s">
        <v>18</v>
      </c>
      <c r="C118" s="29" t="s">
        <v>14</v>
      </c>
      <c r="D118" s="29" t="s">
        <v>20</v>
      </c>
      <c r="E118" s="29" t="s">
        <v>50</v>
      </c>
      <c r="F118" s="29" t="s">
        <v>34</v>
      </c>
      <c r="G118" s="55" t="s">
        <v>117</v>
      </c>
      <c r="H118" s="29" t="s">
        <v>6</v>
      </c>
      <c r="I118" s="30" t="s">
        <v>7</v>
      </c>
      <c r="J118" s="31">
        <v>52000000</v>
      </c>
      <c r="K118" s="31">
        <v>40247124</v>
      </c>
      <c r="L118" s="31">
        <f>+J118-K118</f>
        <v>11752876</v>
      </c>
      <c r="M118" s="31">
        <v>40247124</v>
      </c>
      <c r="N118" s="60">
        <f t="shared" si="6"/>
        <v>0.77398315384615379</v>
      </c>
      <c r="O118" s="31">
        <v>0</v>
      </c>
      <c r="P118" s="32">
        <v>0</v>
      </c>
    </row>
    <row r="119" spans="1:16" s="28" customFormat="1" ht="16.5" x14ac:dyDescent="0.25">
      <c r="A119" s="33" t="s">
        <v>4</v>
      </c>
      <c r="B119" s="34" t="s">
        <v>18</v>
      </c>
      <c r="C119" s="34" t="s">
        <v>14</v>
      </c>
      <c r="D119" s="34" t="s">
        <v>20</v>
      </c>
      <c r="E119" s="34" t="s">
        <v>7</v>
      </c>
      <c r="F119" s="34"/>
      <c r="G119" s="35" t="s">
        <v>118</v>
      </c>
      <c r="H119" s="34" t="s">
        <v>6</v>
      </c>
      <c r="I119" s="36" t="s">
        <v>7</v>
      </c>
      <c r="J119" s="37">
        <f>SUM(J120)</f>
        <v>801277735</v>
      </c>
      <c r="K119" s="37">
        <f>SUM(K120)</f>
        <v>786032179.98000002</v>
      </c>
      <c r="L119" s="37">
        <f>SUM(L120)</f>
        <v>15245555.019999981</v>
      </c>
      <c r="M119" s="37">
        <f>SUM(M120)</f>
        <v>785130811.98000002</v>
      </c>
      <c r="N119" s="61">
        <f t="shared" si="6"/>
        <v>0.97984853152072171</v>
      </c>
      <c r="O119" s="37">
        <f>SUM(O120)</f>
        <v>424394004.41000003</v>
      </c>
      <c r="P119" s="52">
        <f>SUM(P120)</f>
        <v>421113026.41000003</v>
      </c>
    </row>
    <row r="120" spans="1:16" s="28" customFormat="1" ht="16.5" x14ac:dyDescent="0.25">
      <c r="A120" s="56" t="s">
        <v>4</v>
      </c>
      <c r="B120" s="29" t="s">
        <v>18</v>
      </c>
      <c r="C120" s="29" t="s">
        <v>14</v>
      </c>
      <c r="D120" s="29" t="s">
        <v>20</v>
      </c>
      <c r="E120" s="29" t="s">
        <v>7</v>
      </c>
      <c r="F120" s="29" t="s">
        <v>18</v>
      </c>
      <c r="G120" s="55" t="s">
        <v>119</v>
      </c>
      <c r="H120" s="29" t="s">
        <v>6</v>
      </c>
      <c r="I120" s="30" t="s">
        <v>7</v>
      </c>
      <c r="J120" s="67">
        <v>801277735</v>
      </c>
      <c r="K120" s="67">
        <v>786032179.98000002</v>
      </c>
      <c r="L120" s="67">
        <f>+J120-K120</f>
        <v>15245555.019999981</v>
      </c>
      <c r="M120" s="31">
        <v>785130811.98000002</v>
      </c>
      <c r="N120" s="60">
        <f t="shared" si="6"/>
        <v>0.97984853152072171</v>
      </c>
      <c r="O120" s="31">
        <v>424394004.41000003</v>
      </c>
      <c r="P120" s="32">
        <v>421113026.41000003</v>
      </c>
    </row>
    <row r="121" spans="1:16" s="28" customFormat="1" ht="16.5" x14ac:dyDescent="0.25">
      <c r="A121" s="33" t="s">
        <v>4</v>
      </c>
      <c r="B121" s="34" t="s">
        <v>18</v>
      </c>
      <c r="C121" s="34" t="s">
        <v>14</v>
      </c>
      <c r="D121" s="34" t="s">
        <v>20</v>
      </c>
      <c r="E121" s="34" t="s">
        <v>8</v>
      </c>
      <c r="F121" s="34"/>
      <c r="G121" s="35" t="s">
        <v>120</v>
      </c>
      <c r="H121" s="34" t="s">
        <v>6</v>
      </c>
      <c r="I121" s="36" t="s">
        <v>7</v>
      </c>
      <c r="J121" s="37">
        <f>+J125+J124</f>
        <v>860907157</v>
      </c>
      <c r="K121" s="37">
        <f>+K125+K124</f>
        <v>670888002</v>
      </c>
      <c r="L121" s="37">
        <f>+L125+L124+L128</f>
        <v>190019155</v>
      </c>
      <c r="M121" s="37">
        <f>+M125+M124</f>
        <v>670888002</v>
      </c>
      <c r="N121" s="37">
        <f>+N125+N124+N128</f>
        <v>1.7792803167508109</v>
      </c>
      <c r="O121" s="37">
        <f>+O125+O124</f>
        <v>533080711</v>
      </c>
      <c r="P121" s="52">
        <f>+P125+P124</f>
        <v>532263989</v>
      </c>
    </row>
    <row r="122" spans="1:16" s="28" customFormat="1" ht="16.5" x14ac:dyDescent="0.25">
      <c r="A122" s="33" t="s">
        <v>4</v>
      </c>
      <c r="B122" s="34" t="s">
        <v>18</v>
      </c>
      <c r="C122" s="34" t="s">
        <v>14</v>
      </c>
      <c r="D122" s="34" t="s">
        <v>20</v>
      </c>
      <c r="E122" s="34" t="s">
        <v>8</v>
      </c>
      <c r="F122" s="34"/>
      <c r="G122" s="35" t="s">
        <v>120</v>
      </c>
      <c r="H122" s="34" t="s">
        <v>9</v>
      </c>
      <c r="I122" s="36">
        <v>20</v>
      </c>
      <c r="J122" s="37">
        <f>+J126</f>
        <v>127429309</v>
      </c>
      <c r="K122" s="37">
        <f>+K126</f>
        <v>110147270</v>
      </c>
      <c r="L122" s="37">
        <f>+L126</f>
        <v>17282039</v>
      </c>
      <c r="M122" s="37">
        <f>+M126</f>
        <v>110147270</v>
      </c>
      <c r="N122" s="61">
        <f t="shared" si="6"/>
        <v>0.86437940270083391</v>
      </c>
      <c r="O122" s="37">
        <f>+O126</f>
        <v>1761059</v>
      </c>
      <c r="P122" s="52">
        <f>+P126</f>
        <v>1725059</v>
      </c>
    </row>
    <row r="123" spans="1:16" s="28" customFormat="1" ht="16.5" x14ac:dyDescent="0.25">
      <c r="A123" s="33" t="s">
        <v>4</v>
      </c>
      <c r="B123" s="34" t="s">
        <v>18</v>
      </c>
      <c r="C123" s="34" t="s">
        <v>14</v>
      </c>
      <c r="D123" s="34" t="s">
        <v>20</v>
      </c>
      <c r="E123" s="34" t="s">
        <v>8</v>
      </c>
      <c r="F123" s="34"/>
      <c r="G123" s="35" t="s">
        <v>120</v>
      </c>
      <c r="H123" s="34" t="s">
        <v>9</v>
      </c>
      <c r="I123" s="36" t="s">
        <v>11</v>
      </c>
      <c r="J123" s="37">
        <f>+J127</f>
        <v>30405000</v>
      </c>
      <c r="K123" s="37">
        <f>+K127</f>
        <v>30405000</v>
      </c>
      <c r="L123" s="37">
        <f>L127</f>
        <v>0</v>
      </c>
      <c r="M123" s="37">
        <f>+M127</f>
        <v>30405000</v>
      </c>
      <c r="N123" s="61">
        <f t="shared" si="6"/>
        <v>1</v>
      </c>
      <c r="O123" s="37">
        <f>+O127</f>
        <v>255224</v>
      </c>
      <c r="P123" s="52">
        <f>+P127</f>
        <v>255224</v>
      </c>
    </row>
    <row r="124" spans="1:16" s="28" customFormat="1" ht="16.5" hidden="1" x14ac:dyDescent="0.25">
      <c r="A124" s="56" t="s">
        <v>4</v>
      </c>
      <c r="B124" s="29" t="s">
        <v>18</v>
      </c>
      <c r="C124" s="29" t="s">
        <v>14</v>
      </c>
      <c r="D124" s="29" t="s">
        <v>20</v>
      </c>
      <c r="E124" s="29" t="s">
        <v>8</v>
      </c>
      <c r="F124" s="29">
        <v>1</v>
      </c>
      <c r="G124" s="55" t="s">
        <v>177</v>
      </c>
      <c r="H124" s="29" t="s">
        <v>6</v>
      </c>
      <c r="I124" s="30" t="s">
        <v>7</v>
      </c>
      <c r="J124" s="67">
        <v>0</v>
      </c>
      <c r="K124" s="67">
        <v>0</v>
      </c>
      <c r="L124" s="67">
        <f>+J124-K124</f>
        <v>0</v>
      </c>
      <c r="M124" s="31">
        <v>0</v>
      </c>
      <c r="N124" s="60">
        <v>0</v>
      </c>
      <c r="O124" s="31">
        <v>0</v>
      </c>
      <c r="P124" s="32">
        <v>0</v>
      </c>
    </row>
    <row r="125" spans="1:16" s="28" customFormat="1" ht="16.5" x14ac:dyDescent="0.25">
      <c r="A125" s="56" t="s">
        <v>4</v>
      </c>
      <c r="B125" s="29" t="s">
        <v>18</v>
      </c>
      <c r="C125" s="29" t="s">
        <v>14</v>
      </c>
      <c r="D125" s="29" t="s">
        <v>20</v>
      </c>
      <c r="E125" s="29" t="s">
        <v>8</v>
      </c>
      <c r="F125" s="29" t="s">
        <v>18</v>
      </c>
      <c r="G125" s="55" t="s">
        <v>121</v>
      </c>
      <c r="H125" s="29" t="s">
        <v>6</v>
      </c>
      <c r="I125" s="30" t="s">
        <v>7</v>
      </c>
      <c r="J125" s="67">
        <v>860907157</v>
      </c>
      <c r="K125" s="67">
        <v>670888002</v>
      </c>
      <c r="L125" s="67">
        <f>+J125-K125</f>
        <v>190019155</v>
      </c>
      <c r="M125" s="31">
        <v>670888002</v>
      </c>
      <c r="N125" s="60">
        <f t="shared" si="6"/>
        <v>0.77928031675081078</v>
      </c>
      <c r="O125" s="31">
        <v>533080711</v>
      </c>
      <c r="P125" s="32">
        <v>532263989</v>
      </c>
    </row>
    <row r="126" spans="1:16" s="28" customFormat="1" ht="16.5" x14ac:dyDescent="0.25">
      <c r="A126" s="56" t="s">
        <v>4</v>
      </c>
      <c r="B126" s="29" t="s">
        <v>18</v>
      </c>
      <c r="C126" s="29" t="s">
        <v>14</v>
      </c>
      <c r="D126" s="29" t="s">
        <v>20</v>
      </c>
      <c r="E126" s="29" t="s">
        <v>8</v>
      </c>
      <c r="F126" s="29" t="s">
        <v>18</v>
      </c>
      <c r="G126" s="55" t="s">
        <v>121</v>
      </c>
      <c r="H126" s="29" t="s">
        <v>9</v>
      </c>
      <c r="I126" s="30">
        <v>20</v>
      </c>
      <c r="J126" s="31">
        <v>127429309</v>
      </c>
      <c r="K126" s="31">
        <v>110147270</v>
      </c>
      <c r="L126" s="67">
        <f>+J126-K126</f>
        <v>17282039</v>
      </c>
      <c r="M126" s="31">
        <v>110147270</v>
      </c>
      <c r="N126" s="60">
        <f t="shared" si="6"/>
        <v>0.86437940270083391</v>
      </c>
      <c r="O126" s="31">
        <v>1761059</v>
      </c>
      <c r="P126" s="32">
        <v>1725059</v>
      </c>
    </row>
    <row r="127" spans="1:16" s="28" customFormat="1" ht="16.5" x14ac:dyDescent="0.25">
      <c r="A127" s="56" t="s">
        <v>4</v>
      </c>
      <c r="B127" s="29" t="s">
        <v>18</v>
      </c>
      <c r="C127" s="29" t="s">
        <v>14</v>
      </c>
      <c r="D127" s="29" t="s">
        <v>20</v>
      </c>
      <c r="E127" s="29" t="s">
        <v>8</v>
      </c>
      <c r="F127" s="29" t="s">
        <v>18</v>
      </c>
      <c r="G127" s="55" t="s">
        <v>121</v>
      </c>
      <c r="H127" s="29" t="s">
        <v>9</v>
      </c>
      <c r="I127" s="30" t="s">
        <v>11</v>
      </c>
      <c r="J127" s="31">
        <v>30405000</v>
      </c>
      <c r="K127" s="31">
        <v>30405000</v>
      </c>
      <c r="L127" s="67">
        <f>+J127-K127</f>
        <v>0</v>
      </c>
      <c r="M127" s="31">
        <v>30405000</v>
      </c>
      <c r="N127" s="60">
        <f t="shared" si="6"/>
        <v>1</v>
      </c>
      <c r="O127" s="31">
        <v>255224</v>
      </c>
      <c r="P127" s="32">
        <v>255224</v>
      </c>
    </row>
    <row r="128" spans="1:16" s="28" customFormat="1" ht="16.5" x14ac:dyDescent="0.25">
      <c r="A128" s="33" t="s">
        <v>4</v>
      </c>
      <c r="B128" s="34" t="s">
        <v>18</v>
      </c>
      <c r="C128" s="34" t="s">
        <v>14</v>
      </c>
      <c r="D128" s="34" t="s">
        <v>20</v>
      </c>
      <c r="E128" s="34" t="s">
        <v>36</v>
      </c>
      <c r="F128" s="34"/>
      <c r="G128" s="35" t="s">
        <v>122</v>
      </c>
      <c r="H128" s="34" t="s">
        <v>6</v>
      </c>
      <c r="I128" s="36" t="s">
        <v>7</v>
      </c>
      <c r="J128" s="58">
        <v>80000</v>
      </c>
      <c r="K128" s="58">
        <v>80000</v>
      </c>
      <c r="L128" s="37">
        <f>+J128-K128</f>
        <v>0</v>
      </c>
      <c r="M128" s="37">
        <v>80000</v>
      </c>
      <c r="N128" s="60">
        <f t="shared" si="6"/>
        <v>1</v>
      </c>
      <c r="O128" s="37">
        <v>80000</v>
      </c>
      <c r="P128" s="52">
        <v>80000</v>
      </c>
    </row>
    <row r="129" spans="1:18" s="28" customFormat="1" ht="16.5" x14ac:dyDescent="0.25">
      <c r="A129" s="33" t="s">
        <v>4</v>
      </c>
      <c r="B129" s="34" t="s">
        <v>18</v>
      </c>
      <c r="C129" s="34" t="s">
        <v>14</v>
      </c>
      <c r="D129" s="34" t="s">
        <v>20</v>
      </c>
      <c r="E129" s="34" t="s">
        <v>11</v>
      </c>
      <c r="F129" s="34"/>
      <c r="G129" s="35" t="s">
        <v>123</v>
      </c>
      <c r="H129" s="34" t="s">
        <v>6</v>
      </c>
      <c r="I129" s="36" t="s">
        <v>7</v>
      </c>
      <c r="J129" s="37">
        <f>+J130+J131</f>
        <v>150000000</v>
      </c>
      <c r="K129" s="37">
        <f>+K130+K131</f>
        <v>108937500</v>
      </c>
      <c r="L129" s="37">
        <f>+L130+L131</f>
        <v>41062500</v>
      </c>
      <c r="M129" s="37">
        <f>+M131</f>
        <v>106970064</v>
      </c>
      <c r="N129" s="61">
        <f t="shared" si="6"/>
        <v>0.71313375999999995</v>
      </c>
      <c r="O129" s="37">
        <f>+O131</f>
        <v>0</v>
      </c>
      <c r="P129" s="52">
        <f>+P131</f>
        <v>0</v>
      </c>
    </row>
    <row r="130" spans="1:18" s="28" customFormat="1" ht="16.5" hidden="1" x14ac:dyDescent="0.25">
      <c r="A130" s="56" t="s">
        <v>4</v>
      </c>
      <c r="B130" s="29" t="s">
        <v>18</v>
      </c>
      <c r="C130" s="29" t="s">
        <v>14</v>
      </c>
      <c r="D130" s="29" t="s">
        <v>20</v>
      </c>
      <c r="E130" s="29" t="s">
        <v>11</v>
      </c>
      <c r="F130" s="29">
        <v>1</v>
      </c>
      <c r="G130" s="55" t="s">
        <v>189</v>
      </c>
      <c r="H130" s="29" t="s">
        <v>6</v>
      </c>
      <c r="I130" s="30" t="s">
        <v>7</v>
      </c>
      <c r="J130" s="31">
        <v>0</v>
      </c>
      <c r="K130" s="31">
        <v>0</v>
      </c>
      <c r="L130" s="31">
        <f>+J130-K130</f>
        <v>0</v>
      </c>
      <c r="M130" s="31">
        <v>0</v>
      </c>
      <c r="N130" s="60">
        <v>0</v>
      </c>
      <c r="O130" s="31">
        <v>0</v>
      </c>
      <c r="P130" s="32">
        <v>0</v>
      </c>
    </row>
    <row r="131" spans="1:18" s="28" customFormat="1" ht="16.5" x14ac:dyDescent="0.25">
      <c r="A131" s="56" t="s">
        <v>4</v>
      </c>
      <c r="B131" s="29" t="s">
        <v>18</v>
      </c>
      <c r="C131" s="29" t="s">
        <v>14</v>
      </c>
      <c r="D131" s="29" t="s">
        <v>20</v>
      </c>
      <c r="E131" s="29" t="s">
        <v>11</v>
      </c>
      <c r="F131" s="29" t="s">
        <v>20</v>
      </c>
      <c r="G131" s="55" t="s">
        <v>124</v>
      </c>
      <c r="H131" s="29" t="s">
        <v>6</v>
      </c>
      <c r="I131" s="30" t="s">
        <v>7</v>
      </c>
      <c r="J131" s="31">
        <v>150000000</v>
      </c>
      <c r="K131" s="31">
        <v>108937500</v>
      </c>
      <c r="L131" s="31">
        <f>+J131-K131</f>
        <v>41062500</v>
      </c>
      <c r="M131" s="31">
        <v>106970064</v>
      </c>
      <c r="N131" s="60">
        <f t="shared" si="6"/>
        <v>0.71313375999999995</v>
      </c>
      <c r="O131" s="31">
        <v>0</v>
      </c>
      <c r="P131" s="32">
        <v>0</v>
      </c>
    </row>
    <row r="132" spans="1:18" s="28" customFormat="1" ht="16.5" x14ac:dyDescent="0.25">
      <c r="A132" s="33" t="s">
        <v>4</v>
      </c>
      <c r="B132" s="34" t="s">
        <v>18</v>
      </c>
      <c r="C132" s="34" t="s">
        <v>14</v>
      </c>
      <c r="D132" s="34" t="s">
        <v>20</v>
      </c>
      <c r="E132" s="34" t="s">
        <v>125</v>
      </c>
      <c r="F132" s="34"/>
      <c r="G132" s="75" t="s">
        <v>126</v>
      </c>
      <c r="H132" s="76" t="s">
        <v>6</v>
      </c>
      <c r="I132" s="77" t="s">
        <v>7</v>
      </c>
      <c r="J132" s="58">
        <f>SUM(J134:J135)</f>
        <v>120515665</v>
      </c>
      <c r="K132" s="37">
        <f>SUM(K134:K135)</f>
        <v>18237350</v>
      </c>
      <c r="L132" s="37">
        <f>SUM(L134:L135)</f>
        <v>102278315</v>
      </c>
      <c r="M132" s="37">
        <f>SUM(M134:M135)</f>
        <v>18237350</v>
      </c>
      <c r="N132" s="61">
        <f t="shared" si="6"/>
        <v>0.15132763031262367</v>
      </c>
      <c r="O132" s="37">
        <f>SUM(O134:O135)</f>
        <v>3417350</v>
      </c>
      <c r="P132" s="52">
        <f>SUM(P134:P135)</f>
        <v>3417350</v>
      </c>
    </row>
    <row r="133" spans="1:18" s="28" customFormat="1" ht="16.5" hidden="1" x14ac:dyDescent="0.25">
      <c r="A133" s="33" t="s">
        <v>4</v>
      </c>
      <c r="B133" s="34" t="s">
        <v>18</v>
      </c>
      <c r="C133" s="34" t="s">
        <v>14</v>
      </c>
      <c r="D133" s="34" t="s">
        <v>20</v>
      </c>
      <c r="E133" s="34" t="s">
        <v>125</v>
      </c>
      <c r="F133" s="34"/>
      <c r="G133" s="75" t="s">
        <v>126</v>
      </c>
      <c r="H133" s="79" t="s">
        <v>9</v>
      </c>
      <c r="I133" s="77">
        <v>20</v>
      </c>
      <c r="J133" s="58">
        <f>J136</f>
        <v>0</v>
      </c>
      <c r="K133" s="37">
        <f>K136</f>
        <v>0</v>
      </c>
      <c r="L133" s="37">
        <f>L136</f>
        <v>0</v>
      </c>
      <c r="M133" s="37">
        <f>M136</f>
        <v>0</v>
      </c>
      <c r="N133" s="61">
        <v>0.14238993659679489</v>
      </c>
      <c r="O133" s="37">
        <f>O136</f>
        <v>0</v>
      </c>
      <c r="P133" s="52">
        <f>P136</f>
        <v>0</v>
      </c>
    </row>
    <row r="134" spans="1:18" s="28" customFormat="1" ht="16.5" hidden="1" x14ac:dyDescent="0.25">
      <c r="A134" s="56" t="s">
        <v>4</v>
      </c>
      <c r="B134" s="29" t="s">
        <v>18</v>
      </c>
      <c r="C134" s="29" t="s">
        <v>14</v>
      </c>
      <c r="D134" s="29" t="s">
        <v>20</v>
      </c>
      <c r="E134" s="29" t="s">
        <v>125</v>
      </c>
      <c r="F134" s="29" t="s">
        <v>18</v>
      </c>
      <c r="G134" s="55" t="s">
        <v>127</v>
      </c>
      <c r="H134" s="29" t="s">
        <v>6</v>
      </c>
      <c r="I134" s="30" t="s">
        <v>7</v>
      </c>
      <c r="J134" s="31">
        <v>0</v>
      </c>
      <c r="K134" s="31">
        <v>0</v>
      </c>
      <c r="L134" s="31">
        <f>+J134-K134</f>
        <v>0</v>
      </c>
      <c r="M134" s="31">
        <v>0</v>
      </c>
      <c r="N134" s="60">
        <v>0</v>
      </c>
      <c r="O134" s="31">
        <v>0</v>
      </c>
      <c r="P134" s="32">
        <v>0</v>
      </c>
    </row>
    <row r="135" spans="1:18" s="28" customFormat="1" ht="16.5" x14ac:dyDescent="0.25">
      <c r="A135" s="56" t="s">
        <v>4</v>
      </c>
      <c r="B135" s="29" t="s">
        <v>18</v>
      </c>
      <c r="C135" s="29" t="s">
        <v>14</v>
      </c>
      <c r="D135" s="29" t="s">
        <v>20</v>
      </c>
      <c r="E135" s="29" t="s">
        <v>125</v>
      </c>
      <c r="F135" s="29" t="s">
        <v>34</v>
      </c>
      <c r="G135" s="55" t="s">
        <v>126</v>
      </c>
      <c r="H135" s="29" t="s">
        <v>6</v>
      </c>
      <c r="I135" s="30" t="s">
        <v>7</v>
      </c>
      <c r="J135" s="31">
        <v>120515665</v>
      </c>
      <c r="K135" s="31">
        <v>18237350</v>
      </c>
      <c r="L135" s="31">
        <f>+J135-K135</f>
        <v>102278315</v>
      </c>
      <c r="M135" s="31">
        <v>18237350</v>
      </c>
      <c r="N135" s="60">
        <f t="shared" ref="N135:N140" si="10">M135/J135</f>
        <v>0.15132763031262367</v>
      </c>
      <c r="O135" s="31">
        <v>3417350</v>
      </c>
      <c r="P135" s="32">
        <v>3417350</v>
      </c>
    </row>
    <row r="136" spans="1:18" s="28" customFormat="1" ht="16.5" hidden="1" x14ac:dyDescent="0.25">
      <c r="A136" s="56" t="s">
        <v>4</v>
      </c>
      <c r="B136" s="29" t="s">
        <v>18</v>
      </c>
      <c r="C136" s="29" t="s">
        <v>14</v>
      </c>
      <c r="D136" s="29" t="s">
        <v>20</v>
      </c>
      <c r="E136" s="29" t="s">
        <v>125</v>
      </c>
      <c r="F136" s="29" t="s">
        <v>34</v>
      </c>
      <c r="G136" s="55" t="s">
        <v>126</v>
      </c>
      <c r="H136" s="78" t="s">
        <v>9</v>
      </c>
      <c r="I136" s="30">
        <v>20</v>
      </c>
      <c r="J136" s="31">
        <v>0</v>
      </c>
      <c r="K136" s="31">
        <v>0</v>
      </c>
      <c r="L136" s="31">
        <f>+J136-K136</f>
        <v>0</v>
      </c>
      <c r="M136" s="31">
        <v>0</v>
      </c>
      <c r="N136" s="60">
        <v>0</v>
      </c>
      <c r="O136" s="31">
        <v>0</v>
      </c>
      <c r="P136" s="32"/>
    </row>
    <row r="137" spans="1:18" ht="16.5" x14ac:dyDescent="0.25">
      <c r="A137" s="15" t="s">
        <v>4</v>
      </c>
      <c r="B137" s="4" t="s">
        <v>18</v>
      </c>
      <c r="C137" s="4"/>
      <c r="D137" s="4"/>
      <c r="E137" s="4"/>
      <c r="F137" s="4"/>
      <c r="G137" s="3" t="s">
        <v>72</v>
      </c>
      <c r="H137" s="4" t="s">
        <v>6</v>
      </c>
      <c r="I137" s="5" t="s">
        <v>7</v>
      </c>
      <c r="J137" s="6">
        <f>+J66+J57</f>
        <v>20163761732</v>
      </c>
      <c r="K137" s="6">
        <f t="shared" ref="J137:M138" si="11">+K66+K57</f>
        <v>12583985820.040001</v>
      </c>
      <c r="L137" s="6">
        <f>+L66+L57</f>
        <v>7579775911.96</v>
      </c>
      <c r="M137" s="6">
        <f t="shared" si="11"/>
        <v>12463851526.040001</v>
      </c>
      <c r="N137" s="63">
        <f t="shared" si="10"/>
        <v>0.61813126398234519</v>
      </c>
      <c r="O137" s="6">
        <f>+O66+O57</f>
        <v>7408656103.2399998</v>
      </c>
      <c r="P137" s="16">
        <f>+P66+P57</f>
        <v>7397326885.2399998</v>
      </c>
    </row>
    <row r="138" spans="1:18" ht="16.5" x14ac:dyDescent="0.25">
      <c r="A138" s="15" t="s">
        <v>4</v>
      </c>
      <c r="B138" s="4" t="s">
        <v>18</v>
      </c>
      <c r="C138" s="4"/>
      <c r="D138" s="4"/>
      <c r="E138" s="4"/>
      <c r="F138" s="4"/>
      <c r="G138" s="3" t="s">
        <v>72</v>
      </c>
      <c r="H138" s="4" t="s">
        <v>9</v>
      </c>
      <c r="I138" s="5" t="s">
        <v>10</v>
      </c>
      <c r="J138" s="6">
        <f t="shared" si="11"/>
        <v>249144773</v>
      </c>
      <c r="K138" s="6">
        <f t="shared" si="11"/>
        <v>217320270</v>
      </c>
      <c r="L138" s="6">
        <f t="shared" si="11"/>
        <v>31824503</v>
      </c>
      <c r="M138" s="6">
        <f t="shared" si="11"/>
        <v>217320270</v>
      </c>
      <c r="N138" s="63">
        <f t="shared" si="10"/>
        <v>0.87226501837949455</v>
      </c>
      <c r="O138" s="6">
        <f>+O67+O58</f>
        <v>108934059</v>
      </c>
      <c r="P138" s="16">
        <f>+P67+P58</f>
        <v>108898059</v>
      </c>
      <c r="R138" s="72"/>
    </row>
    <row r="139" spans="1:18" ht="16.5" x14ac:dyDescent="0.25">
      <c r="A139" s="15" t="s">
        <v>4</v>
      </c>
      <c r="B139" s="4" t="s">
        <v>18</v>
      </c>
      <c r="C139" s="4"/>
      <c r="D139" s="4"/>
      <c r="E139" s="4"/>
      <c r="F139" s="4"/>
      <c r="G139" s="3" t="s">
        <v>72</v>
      </c>
      <c r="H139" s="4" t="s">
        <v>9</v>
      </c>
      <c r="I139" s="5" t="s">
        <v>11</v>
      </c>
      <c r="J139" s="6">
        <f>+J68</f>
        <v>630105000</v>
      </c>
      <c r="K139" s="6">
        <f>+K68</f>
        <v>396079725</v>
      </c>
      <c r="L139" s="6">
        <f>+L68</f>
        <v>234025275</v>
      </c>
      <c r="M139" s="6">
        <f>+M68</f>
        <v>396079725</v>
      </c>
      <c r="N139" s="63">
        <f t="shared" si="10"/>
        <v>0.628593210655367</v>
      </c>
      <c r="O139" s="6">
        <f>+O68</f>
        <v>365929949</v>
      </c>
      <c r="P139" s="16">
        <f>+P68</f>
        <v>365929949</v>
      </c>
      <c r="R139" s="72"/>
    </row>
    <row r="140" spans="1:18" ht="15.75" thickBot="1" x14ac:dyDescent="0.3">
      <c r="A140" s="84" t="s">
        <v>156</v>
      </c>
      <c r="B140" s="85"/>
      <c r="C140" s="85"/>
      <c r="D140" s="85"/>
      <c r="E140" s="85"/>
      <c r="F140" s="85"/>
      <c r="G140" s="85"/>
      <c r="H140" s="85"/>
      <c r="I140" s="86"/>
      <c r="J140" s="7">
        <f>SUM(J137:J139)</f>
        <v>21043011505</v>
      </c>
      <c r="K140" s="7">
        <f>SUM(K137:K139)</f>
        <v>13197385815.040001</v>
      </c>
      <c r="L140" s="7">
        <f>SUM(L137:L139)</f>
        <v>7845625689.96</v>
      </c>
      <c r="M140" s="7">
        <f>SUM(M137:M139)</f>
        <v>13077251521.040001</v>
      </c>
      <c r="N140" s="63">
        <f t="shared" si="10"/>
        <v>0.62145342257370029</v>
      </c>
      <c r="O140" s="7">
        <f>SUM(O137:O139)</f>
        <v>7883520111.2399998</v>
      </c>
      <c r="P140" s="17">
        <f>SUM(P137:P139)</f>
        <v>7872154893.2399998</v>
      </c>
    </row>
    <row r="141" spans="1:18" ht="15.75" thickBot="1" x14ac:dyDescent="0.3">
      <c r="A141" s="81" t="s">
        <v>163</v>
      </c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3"/>
    </row>
    <row r="142" spans="1:18" s="28" customFormat="1" ht="24.75" hidden="1" x14ac:dyDescent="0.25">
      <c r="A142" s="33" t="s">
        <v>4</v>
      </c>
      <c r="B142" s="34" t="s">
        <v>54</v>
      </c>
      <c r="C142" s="34">
        <v>1</v>
      </c>
      <c r="D142" s="34">
        <v>1</v>
      </c>
      <c r="E142" s="34"/>
      <c r="F142" s="34"/>
      <c r="G142" s="35" t="s">
        <v>166</v>
      </c>
      <c r="H142" s="34" t="s">
        <v>6</v>
      </c>
      <c r="I142" s="36">
        <v>10</v>
      </c>
      <c r="J142" s="37">
        <f>+J143</f>
        <v>0</v>
      </c>
      <c r="K142" s="37">
        <f>+K143</f>
        <v>0</v>
      </c>
      <c r="L142" s="37">
        <f>+L143</f>
        <v>0</v>
      </c>
      <c r="M142" s="37">
        <f>+M143</f>
        <v>0</v>
      </c>
      <c r="N142" s="61">
        <v>0</v>
      </c>
      <c r="O142" s="37">
        <f>+O143</f>
        <v>0</v>
      </c>
      <c r="P142" s="52">
        <f>+P143</f>
        <v>0</v>
      </c>
    </row>
    <row r="143" spans="1:18" s="28" customFormat="1" ht="16.5" hidden="1" x14ac:dyDescent="0.25">
      <c r="A143" s="56" t="s">
        <v>4</v>
      </c>
      <c r="B143" s="29" t="s">
        <v>54</v>
      </c>
      <c r="C143" s="29">
        <v>1</v>
      </c>
      <c r="D143" s="29" t="s">
        <v>12</v>
      </c>
      <c r="E143" s="29" t="s">
        <v>12</v>
      </c>
      <c r="F143" s="29"/>
      <c r="G143" s="55" t="s">
        <v>167</v>
      </c>
      <c r="H143" s="29" t="s">
        <v>6</v>
      </c>
      <c r="I143" s="30" t="s">
        <v>7</v>
      </c>
      <c r="J143" s="31">
        <v>0</v>
      </c>
      <c r="K143" s="31">
        <v>0</v>
      </c>
      <c r="L143" s="31">
        <f>+J143-K143</f>
        <v>0</v>
      </c>
      <c r="M143" s="31">
        <v>0</v>
      </c>
      <c r="N143" s="60">
        <v>0</v>
      </c>
      <c r="O143" s="31">
        <v>0</v>
      </c>
      <c r="P143" s="32">
        <v>0</v>
      </c>
    </row>
    <row r="144" spans="1:18" s="28" customFormat="1" ht="16.5" x14ac:dyDescent="0.25">
      <c r="A144" s="33" t="s">
        <v>4</v>
      </c>
      <c r="B144" s="34" t="s">
        <v>54</v>
      </c>
      <c r="C144" s="34" t="s">
        <v>18</v>
      </c>
      <c r="D144" s="34"/>
      <c r="E144" s="34"/>
      <c r="F144" s="34"/>
      <c r="G144" s="35" t="s">
        <v>129</v>
      </c>
      <c r="H144" s="79" t="s">
        <v>9</v>
      </c>
      <c r="I144" s="36">
        <v>20</v>
      </c>
      <c r="J144" s="37">
        <f t="shared" ref="J144:M147" si="12">+J146</f>
        <v>303680000</v>
      </c>
      <c r="K144" s="37">
        <f t="shared" si="12"/>
        <v>0</v>
      </c>
      <c r="L144" s="37">
        <f t="shared" si="12"/>
        <v>303680000</v>
      </c>
      <c r="M144" s="37">
        <f t="shared" si="12"/>
        <v>0</v>
      </c>
      <c r="N144" s="61">
        <f t="shared" ref="N144:N152" si="13">M144/J144</f>
        <v>0</v>
      </c>
      <c r="O144" s="37">
        <f t="shared" ref="O144:P147" si="14">+O146</f>
        <v>0</v>
      </c>
      <c r="P144" s="52">
        <f t="shared" si="14"/>
        <v>0</v>
      </c>
    </row>
    <row r="145" spans="1:16" s="28" customFormat="1" ht="16.5" hidden="1" x14ac:dyDescent="0.25">
      <c r="A145" s="33" t="s">
        <v>4</v>
      </c>
      <c r="B145" s="34" t="s">
        <v>54</v>
      </c>
      <c r="C145" s="34" t="s">
        <v>18</v>
      </c>
      <c r="D145" s="34"/>
      <c r="E145" s="34"/>
      <c r="F145" s="34"/>
      <c r="G145" s="35" t="s">
        <v>129</v>
      </c>
      <c r="H145" s="34" t="s">
        <v>6</v>
      </c>
      <c r="I145" s="36">
        <v>21</v>
      </c>
      <c r="J145" s="37">
        <f t="shared" si="12"/>
        <v>0</v>
      </c>
      <c r="K145" s="37">
        <f t="shared" si="12"/>
        <v>0</v>
      </c>
      <c r="L145" s="37">
        <f t="shared" si="12"/>
        <v>0</v>
      </c>
      <c r="M145" s="37">
        <f t="shared" si="12"/>
        <v>0</v>
      </c>
      <c r="N145" s="61">
        <v>0</v>
      </c>
      <c r="O145" s="37">
        <f t="shared" si="14"/>
        <v>0</v>
      </c>
      <c r="P145" s="52">
        <f t="shared" si="14"/>
        <v>0</v>
      </c>
    </row>
    <row r="146" spans="1:16" s="28" customFormat="1" ht="16.5" x14ac:dyDescent="0.25">
      <c r="A146" s="33" t="s">
        <v>4</v>
      </c>
      <c r="B146" s="34" t="s">
        <v>54</v>
      </c>
      <c r="C146" s="34" t="s">
        <v>18</v>
      </c>
      <c r="D146" s="34" t="s">
        <v>12</v>
      </c>
      <c r="E146" s="34" t="s">
        <v>165</v>
      </c>
      <c r="F146" s="34"/>
      <c r="G146" s="35" t="s">
        <v>168</v>
      </c>
      <c r="H146" s="79" t="s">
        <v>9</v>
      </c>
      <c r="I146" s="36">
        <v>20</v>
      </c>
      <c r="J146" s="37">
        <f t="shared" si="12"/>
        <v>303680000</v>
      </c>
      <c r="K146" s="37">
        <f t="shared" si="12"/>
        <v>0</v>
      </c>
      <c r="L146" s="37">
        <f t="shared" si="12"/>
        <v>303680000</v>
      </c>
      <c r="M146" s="37">
        <f t="shared" si="12"/>
        <v>0</v>
      </c>
      <c r="N146" s="61">
        <f t="shared" si="13"/>
        <v>0</v>
      </c>
      <c r="O146" s="37">
        <f t="shared" si="14"/>
        <v>0</v>
      </c>
      <c r="P146" s="52">
        <f t="shared" si="14"/>
        <v>0</v>
      </c>
    </row>
    <row r="147" spans="1:16" s="28" customFormat="1" ht="16.5" hidden="1" x14ac:dyDescent="0.25">
      <c r="A147" s="33" t="s">
        <v>4</v>
      </c>
      <c r="B147" s="34" t="s">
        <v>54</v>
      </c>
      <c r="C147" s="34" t="s">
        <v>18</v>
      </c>
      <c r="D147" s="34" t="s">
        <v>12</v>
      </c>
      <c r="E147" s="34" t="s">
        <v>165</v>
      </c>
      <c r="F147" s="34"/>
      <c r="G147" s="35" t="s">
        <v>168</v>
      </c>
      <c r="H147" s="79" t="s">
        <v>9</v>
      </c>
      <c r="I147" s="36">
        <v>21</v>
      </c>
      <c r="J147" s="37">
        <f t="shared" si="12"/>
        <v>0</v>
      </c>
      <c r="K147" s="37">
        <f t="shared" si="12"/>
        <v>0</v>
      </c>
      <c r="L147" s="37">
        <f t="shared" si="12"/>
        <v>0</v>
      </c>
      <c r="M147" s="37">
        <f t="shared" si="12"/>
        <v>0</v>
      </c>
      <c r="N147" s="61">
        <v>0</v>
      </c>
      <c r="O147" s="37">
        <f t="shared" si="14"/>
        <v>0</v>
      </c>
      <c r="P147" s="52">
        <f t="shared" si="14"/>
        <v>0</v>
      </c>
    </row>
    <row r="148" spans="1:16" s="28" customFormat="1" ht="16.5" x14ac:dyDescent="0.25">
      <c r="A148" s="56" t="s">
        <v>4</v>
      </c>
      <c r="B148" s="29" t="s">
        <v>54</v>
      </c>
      <c r="C148" s="29" t="s">
        <v>18</v>
      </c>
      <c r="D148" s="29" t="s">
        <v>12</v>
      </c>
      <c r="E148" s="29">
        <v>1</v>
      </c>
      <c r="F148" s="29"/>
      <c r="G148" s="55" t="s">
        <v>130</v>
      </c>
      <c r="H148" s="78" t="s">
        <v>9</v>
      </c>
      <c r="I148" s="30">
        <v>20</v>
      </c>
      <c r="J148" s="31">
        <v>303680000</v>
      </c>
      <c r="K148" s="31">
        <v>0</v>
      </c>
      <c r="L148" s="31">
        <f>+J148-K148</f>
        <v>303680000</v>
      </c>
      <c r="M148" s="31">
        <v>0</v>
      </c>
      <c r="N148" s="61">
        <f t="shared" si="13"/>
        <v>0</v>
      </c>
      <c r="O148" s="31">
        <v>0</v>
      </c>
      <c r="P148" s="32">
        <v>0</v>
      </c>
    </row>
    <row r="149" spans="1:16" s="28" customFormat="1" ht="16.5" hidden="1" x14ac:dyDescent="0.25">
      <c r="A149" s="56" t="s">
        <v>4</v>
      </c>
      <c r="B149" s="29" t="s">
        <v>54</v>
      </c>
      <c r="C149" s="29" t="s">
        <v>18</v>
      </c>
      <c r="D149" s="29" t="s">
        <v>12</v>
      </c>
      <c r="E149" s="29">
        <v>1</v>
      </c>
      <c r="F149" s="29"/>
      <c r="G149" s="55" t="s">
        <v>130</v>
      </c>
      <c r="H149" s="78" t="s">
        <v>9</v>
      </c>
      <c r="I149" s="30">
        <v>21</v>
      </c>
      <c r="J149" s="31">
        <v>0</v>
      </c>
      <c r="K149" s="31">
        <v>0</v>
      </c>
      <c r="L149" s="31">
        <f>+J149-K149</f>
        <v>0</v>
      </c>
      <c r="M149" s="31">
        <v>0</v>
      </c>
      <c r="N149" s="61">
        <v>0</v>
      </c>
      <c r="O149" s="31">
        <v>0</v>
      </c>
      <c r="P149" s="32">
        <v>0</v>
      </c>
    </row>
    <row r="150" spans="1:16" s="28" customFormat="1" ht="24.75" x14ac:dyDescent="0.25">
      <c r="A150" s="33" t="s">
        <v>4</v>
      </c>
      <c r="B150" s="34" t="s">
        <v>54</v>
      </c>
      <c r="C150" s="34" t="s">
        <v>25</v>
      </c>
      <c r="D150" s="34"/>
      <c r="E150" s="34"/>
      <c r="F150" s="34"/>
      <c r="G150" s="35" t="s">
        <v>131</v>
      </c>
      <c r="H150" s="34" t="s">
        <v>6</v>
      </c>
      <c r="I150" s="36" t="s">
        <v>7</v>
      </c>
      <c r="J150" s="37">
        <f>+J151</f>
        <v>190929600</v>
      </c>
      <c r="K150" s="37">
        <f>+K151</f>
        <v>134636060</v>
      </c>
      <c r="L150" s="37">
        <f>+L151</f>
        <v>56293540</v>
      </c>
      <c r="M150" s="37">
        <f>+M151</f>
        <v>129463570</v>
      </c>
      <c r="N150" s="61">
        <f t="shared" si="13"/>
        <v>0.67806966546831926</v>
      </c>
      <c r="O150" s="37">
        <f>+O151</f>
        <v>129463570</v>
      </c>
      <c r="P150" s="52">
        <f>+P151</f>
        <v>129463570</v>
      </c>
    </row>
    <row r="151" spans="1:16" s="28" customFormat="1" ht="16.5" x14ac:dyDescent="0.25">
      <c r="A151" s="56" t="s">
        <v>4</v>
      </c>
      <c r="B151" s="29" t="s">
        <v>54</v>
      </c>
      <c r="C151" s="29" t="s">
        <v>25</v>
      </c>
      <c r="D151" s="29" t="s">
        <v>54</v>
      </c>
      <c r="E151" s="29" t="s">
        <v>132</v>
      </c>
      <c r="F151" s="29"/>
      <c r="G151" s="55" t="s">
        <v>133</v>
      </c>
      <c r="H151" s="29" t="s">
        <v>6</v>
      </c>
      <c r="I151" s="30" t="s">
        <v>7</v>
      </c>
      <c r="J151" s="31">
        <v>190929600</v>
      </c>
      <c r="K151" s="31">
        <v>134636060</v>
      </c>
      <c r="L151" s="31">
        <f>+J151-K151</f>
        <v>56293540</v>
      </c>
      <c r="M151" s="31">
        <v>129463570</v>
      </c>
      <c r="N151" s="60">
        <f t="shared" si="13"/>
        <v>0.67806966546831926</v>
      </c>
      <c r="O151" s="31">
        <v>129463570</v>
      </c>
      <c r="P151" s="32">
        <v>129463570</v>
      </c>
    </row>
    <row r="152" spans="1:16" s="28" customFormat="1" ht="16.5" x14ac:dyDescent="0.25">
      <c r="A152" s="33" t="s">
        <v>4</v>
      </c>
      <c r="B152" s="34" t="s">
        <v>54</v>
      </c>
      <c r="C152" s="34" t="s">
        <v>68</v>
      </c>
      <c r="D152" s="34"/>
      <c r="E152" s="34"/>
      <c r="F152" s="34"/>
      <c r="G152" s="35" t="s">
        <v>134</v>
      </c>
      <c r="H152" s="34" t="s">
        <v>6</v>
      </c>
      <c r="I152" s="36" t="s">
        <v>7</v>
      </c>
      <c r="J152" s="37">
        <f>+J153</f>
        <v>359070400</v>
      </c>
      <c r="K152" s="37">
        <f>+K153</f>
        <v>140675399</v>
      </c>
      <c r="L152" s="37">
        <f>+L153</f>
        <v>218395001</v>
      </c>
      <c r="M152" s="37">
        <f>+M153</f>
        <v>140675399</v>
      </c>
      <c r="N152" s="61">
        <f t="shared" si="13"/>
        <v>0.39177665159812669</v>
      </c>
      <c r="O152" s="37">
        <f>+O153</f>
        <v>0</v>
      </c>
      <c r="P152" s="52">
        <f>+P153</f>
        <v>0</v>
      </c>
    </row>
    <row r="153" spans="1:16" s="28" customFormat="1" x14ac:dyDescent="0.25">
      <c r="A153" s="56" t="s">
        <v>4</v>
      </c>
      <c r="B153" s="29" t="s">
        <v>54</v>
      </c>
      <c r="C153" s="29" t="s">
        <v>68</v>
      </c>
      <c r="D153" s="29" t="s">
        <v>12</v>
      </c>
      <c r="E153" s="29" t="s">
        <v>12</v>
      </c>
      <c r="F153" s="29"/>
      <c r="G153" s="55" t="s">
        <v>135</v>
      </c>
      <c r="H153" s="29" t="s">
        <v>6</v>
      </c>
      <c r="I153" s="30" t="s">
        <v>7</v>
      </c>
      <c r="J153" s="31">
        <v>359070400</v>
      </c>
      <c r="K153" s="31">
        <v>140675399</v>
      </c>
      <c r="L153" s="31">
        <f>+J153-K153</f>
        <v>218395001</v>
      </c>
      <c r="M153" s="31">
        <v>140675399</v>
      </c>
      <c r="N153" s="60">
        <v>0</v>
      </c>
      <c r="O153" s="31">
        <v>0</v>
      </c>
      <c r="P153" s="32">
        <v>0</v>
      </c>
    </row>
    <row r="154" spans="1:16" ht="18" x14ac:dyDescent="0.25">
      <c r="A154" s="15" t="s">
        <v>4</v>
      </c>
      <c r="B154" s="4" t="s">
        <v>54</v>
      </c>
      <c r="C154" s="4"/>
      <c r="D154" s="4"/>
      <c r="E154" s="4"/>
      <c r="F154" s="4"/>
      <c r="G154" s="3" t="s">
        <v>128</v>
      </c>
      <c r="H154" s="4" t="s">
        <v>6</v>
      </c>
      <c r="I154" s="5" t="s">
        <v>7</v>
      </c>
      <c r="J154" s="6">
        <f>+J142+J150+J152</f>
        <v>550000000</v>
      </c>
      <c r="K154" s="6">
        <f>+K142+K150+K152</f>
        <v>275311459</v>
      </c>
      <c r="L154" s="6">
        <f>+L142+L150+L152</f>
        <v>274688541</v>
      </c>
      <c r="M154" s="6">
        <f>+M142+M150+M152</f>
        <v>270138969</v>
      </c>
      <c r="N154" s="63">
        <f t="shared" ref="N154:N161" si="15">M154/J154</f>
        <v>0.49116176181818183</v>
      </c>
      <c r="O154" s="6">
        <f>+O142+O150+O152</f>
        <v>129463570</v>
      </c>
      <c r="P154" s="16">
        <f>+P142+P150+P152</f>
        <v>129463570</v>
      </c>
    </row>
    <row r="155" spans="1:16" ht="18" x14ac:dyDescent="0.25">
      <c r="A155" s="15" t="s">
        <v>4</v>
      </c>
      <c r="B155" s="4" t="s">
        <v>54</v>
      </c>
      <c r="C155" s="4"/>
      <c r="D155" s="4"/>
      <c r="E155" s="4"/>
      <c r="F155" s="4"/>
      <c r="G155" s="3" t="s">
        <v>128</v>
      </c>
      <c r="H155" s="4" t="s">
        <v>9</v>
      </c>
      <c r="I155" s="5" t="s">
        <v>10</v>
      </c>
      <c r="J155" s="6">
        <f t="shared" ref="J155:M156" si="16">+J144</f>
        <v>303680000</v>
      </c>
      <c r="K155" s="6">
        <f t="shared" si="16"/>
        <v>0</v>
      </c>
      <c r="L155" s="6">
        <f t="shared" si="16"/>
        <v>303680000</v>
      </c>
      <c r="M155" s="6">
        <f t="shared" si="16"/>
        <v>0</v>
      </c>
      <c r="N155" s="63">
        <f t="shared" si="15"/>
        <v>0</v>
      </c>
      <c r="O155" s="6">
        <f>+O144</f>
        <v>0</v>
      </c>
      <c r="P155" s="16">
        <f>+P144</f>
        <v>0</v>
      </c>
    </row>
    <row r="156" spans="1:16" ht="18" x14ac:dyDescent="0.25">
      <c r="A156" s="15" t="s">
        <v>4</v>
      </c>
      <c r="B156" s="4" t="s">
        <v>54</v>
      </c>
      <c r="C156" s="4"/>
      <c r="D156" s="4"/>
      <c r="E156" s="4"/>
      <c r="F156" s="4"/>
      <c r="G156" s="3" t="s">
        <v>128</v>
      </c>
      <c r="H156" s="4" t="s">
        <v>9</v>
      </c>
      <c r="I156" s="5">
        <v>21</v>
      </c>
      <c r="J156" s="6">
        <f t="shared" si="16"/>
        <v>0</v>
      </c>
      <c r="K156" s="6">
        <f t="shared" si="16"/>
        <v>0</v>
      </c>
      <c r="L156" s="6">
        <f t="shared" si="16"/>
        <v>0</v>
      </c>
      <c r="M156" s="6">
        <f t="shared" si="16"/>
        <v>0</v>
      </c>
      <c r="N156" s="63">
        <v>0</v>
      </c>
      <c r="O156" s="6">
        <f>+O145</f>
        <v>0</v>
      </c>
      <c r="P156" s="16">
        <f>+P145</f>
        <v>0</v>
      </c>
    </row>
    <row r="157" spans="1:16" x14ac:dyDescent="0.25">
      <c r="A157" s="84" t="s">
        <v>157</v>
      </c>
      <c r="B157" s="85"/>
      <c r="C157" s="85"/>
      <c r="D157" s="85"/>
      <c r="E157" s="85"/>
      <c r="F157" s="85"/>
      <c r="G157" s="85"/>
      <c r="H157" s="85"/>
      <c r="I157" s="86"/>
      <c r="J157" s="7">
        <f>SUM(J154:J156)</f>
        <v>853680000</v>
      </c>
      <c r="K157" s="7">
        <f>SUM(K154:K156)</f>
        <v>275311459</v>
      </c>
      <c r="L157" s="7">
        <f>SUM(L154:L156)</f>
        <v>578368541</v>
      </c>
      <c r="M157" s="7">
        <f>SUM(M154:M156)</f>
        <v>270138969</v>
      </c>
      <c r="N157" s="63">
        <f t="shared" si="15"/>
        <v>0.31644055032330615</v>
      </c>
      <c r="O157" s="7">
        <f>SUM(O154:O156)</f>
        <v>129463570</v>
      </c>
      <c r="P157" s="17">
        <f>SUM(P154:P156)</f>
        <v>129463570</v>
      </c>
    </row>
    <row r="158" spans="1:16" ht="16.5" x14ac:dyDescent="0.25">
      <c r="A158" s="18" t="s">
        <v>4</v>
      </c>
      <c r="B158" s="9"/>
      <c r="C158" s="9"/>
      <c r="D158" s="9"/>
      <c r="E158" s="9"/>
      <c r="F158" s="9"/>
      <c r="G158" s="10" t="s">
        <v>5</v>
      </c>
      <c r="H158" s="9" t="s">
        <v>6</v>
      </c>
      <c r="I158" s="11" t="s">
        <v>7</v>
      </c>
      <c r="J158" s="12">
        <f t="shared" ref="J158:M160" si="17">+J154+J137+J52</f>
        <v>166342000506</v>
      </c>
      <c r="K158" s="12">
        <f t="shared" si="17"/>
        <v>96002346266.040009</v>
      </c>
      <c r="L158" s="12">
        <f>+L154+L137+L52</f>
        <v>70339654239.960007</v>
      </c>
      <c r="M158" s="12">
        <f t="shared" si="17"/>
        <v>95015534257.040009</v>
      </c>
      <c r="N158" s="64">
        <f t="shared" si="15"/>
        <v>0.57120591292643963</v>
      </c>
      <c r="O158" s="12">
        <f t="shared" ref="O158:P160" si="18">+O154+O137+O52</f>
        <v>89122013063.240005</v>
      </c>
      <c r="P158" s="19">
        <f t="shared" si="18"/>
        <v>89078932330.240005</v>
      </c>
    </row>
    <row r="159" spans="1:16" ht="16.5" x14ac:dyDescent="0.25">
      <c r="A159" s="18" t="s">
        <v>4</v>
      </c>
      <c r="B159" s="9"/>
      <c r="C159" s="9"/>
      <c r="D159" s="9"/>
      <c r="E159" s="9"/>
      <c r="F159" s="9"/>
      <c r="G159" s="10" t="s">
        <v>5</v>
      </c>
      <c r="H159" s="9" t="s">
        <v>9</v>
      </c>
      <c r="I159" s="11" t="s">
        <v>10</v>
      </c>
      <c r="J159" s="12">
        <f t="shared" si="17"/>
        <v>1056324773</v>
      </c>
      <c r="K159" s="12">
        <f t="shared" si="17"/>
        <v>217320270</v>
      </c>
      <c r="L159" s="12">
        <f t="shared" si="17"/>
        <v>839004503</v>
      </c>
      <c r="M159" s="12">
        <f t="shared" si="17"/>
        <v>217320270</v>
      </c>
      <c r="N159" s="64">
        <f t="shared" si="15"/>
        <v>0.2057324371772544</v>
      </c>
      <c r="O159" s="12">
        <f t="shared" si="18"/>
        <v>108934059</v>
      </c>
      <c r="P159" s="19">
        <f t="shared" si="18"/>
        <v>108898059</v>
      </c>
    </row>
    <row r="160" spans="1:16" ht="16.5" x14ac:dyDescent="0.25">
      <c r="A160" s="18" t="s">
        <v>4</v>
      </c>
      <c r="B160" s="9"/>
      <c r="C160" s="9"/>
      <c r="D160" s="9"/>
      <c r="E160" s="9"/>
      <c r="F160" s="9"/>
      <c r="G160" s="10" t="s">
        <v>5</v>
      </c>
      <c r="H160" s="9" t="s">
        <v>9</v>
      </c>
      <c r="I160" s="11" t="s">
        <v>11</v>
      </c>
      <c r="J160" s="12">
        <f t="shared" si="17"/>
        <v>725105000</v>
      </c>
      <c r="K160" s="12">
        <f t="shared" si="17"/>
        <v>466565558</v>
      </c>
      <c r="L160" s="12">
        <f t="shared" si="17"/>
        <v>258539442</v>
      </c>
      <c r="M160" s="12">
        <f t="shared" si="17"/>
        <v>466565558</v>
      </c>
      <c r="N160" s="64">
        <f t="shared" si="15"/>
        <v>0.64344551202929234</v>
      </c>
      <c r="O160" s="12">
        <f t="shared" si="18"/>
        <v>389929948</v>
      </c>
      <c r="P160" s="19">
        <f t="shared" si="18"/>
        <v>389929948</v>
      </c>
    </row>
    <row r="161" spans="1:16" s="20" customFormat="1" ht="15" customHeight="1" thickBot="1" x14ac:dyDescent="0.25">
      <c r="A161" s="90" t="s">
        <v>158</v>
      </c>
      <c r="B161" s="91"/>
      <c r="C161" s="91"/>
      <c r="D161" s="91"/>
      <c r="E161" s="91"/>
      <c r="F161" s="91"/>
      <c r="G161" s="91"/>
      <c r="H161" s="91"/>
      <c r="I161" s="92"/>
      <c r="J161" s="21">
        <f>SUM(J158:J160)</f>
        <v>168123430279</v>
      </c>
      <c r="K161" s="21">
        <f>SUM(K158:K160)</f>
        <v>96686232094.040009</v>
      </c>
      <c r="L161" s="21">
        <f>SUM(L158:L160)</f>
        <v>71437198184.960007</v>
      </c>
      <c r="M161" s="21">
        <f>SUM(M158:M160)</f>
        <v>95699420085.040009</v>
      </c>
      <c r="N161" s="65">
        <f t="shared" si="15"/>
        <v>0.56922119615467814</v>
      </c>
      <c r="O161" s="21">
        <f>SUM(O158:O160)</f>
        <v>89620877070.240005</v>
      </c>
      <c r="P161" s="54">
        <f>SUM(P158:P160)</f>
        <v>89577760337.240005</v>
      </c>
    </row>
    <row r="162" spans="1:16" ht="15.75" thickBot="1" x14ac:dyDescent="0.3">
      <c r="A162" s="81" t="s">
        <v>164</v>
      </c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3"/>
    </row>
    <row r="163" spans="1:16" s="28" customFormat="1" ht="24.75" x14ac:dyDescent="0.25">
      <c r="A163" s="33" t="s">
        <v>136</v>
      </c>
      <c r="B163" s="34">
        <v>2901</v>
      </c>
      <c r="C163" s="34"/>
      <c r="D163" s="34"/>
      <c r="E163" s="34"/>
      <c r="F163" s="34"/>
      <c r="G163" s="35" t="s">
        <v>181</v>
      </c>
      <c r="H163" s="79" t="s">
        <v>6</v>
      </c>
      <c r="I163" s="36">
        <v>11</v>
      </c>
      <c r="J163" s="37">
        <f>J165+J167+J168+J170+J171+J172+J173+J174</f>
        <v>12800000000</v>
      </c>
      <c r="K163" s="37">
        <f>K165+K167+K168+K170+K171+K172+K173+K174</f>
        <v>11211440635.27</v>
      </c>
      <c r="L163" s="37">
        <f>L165+L167+L168+L170+L171+L172+L173+L174</f>
        <v>1588559364.7299998</v>
      </c>
      <c r="M163" s="37">
        <f>M165+M167+M168+M170+M171+M172+M173+M174</f>
        <v>7511971789.2700005</v>
      </c>
      <c r="N163" s="61">
        <f>M163/J163</f>
        <v>0.58687279603671882</v>
      </c>
      <c r="O163" s="37">
        <f>O165+O167+O168+O170+O171+O172+O173+O174</f>
        <v>2583577251.29</v>
      </c>
      <c r="P163" s="52">
        <f>P165+P167+P168+P170+P171+P172+P173+P174</f>
        <v>2458240746.29</v>
      </c>
    </row>
    <row r="164" spans="1:16" s="28" customFormat="1" ht="24.75" x14ac:dyDescent="0.25">
      <c r="A164" s="33" t="s">
        <v>136</v>
      </c>
      <c r="B164" s="34">
        <v>2901</v>
      </c>
      <c r="C164" s="34"/>
      <c r="D164" s="34"/>
      <c r="E164" s="34"/>
      <c r="F164" s="34"/>
      <c r="G164" s="35" t="s">
        <v>181</v>
      </c>
      <c r="H164" s="34" t="s">
        <v>9</v>
      </c>
      <c r="I164" s="36">
        <v>20</v>
      </c>
      <c r="J164" s="37">
        <f>J166+J169</f>
        <v>9000000000</v>
      </c>
      <c r="K164" s="37">
        <f>K166+K169</f>
        <v>2963033370.7199998</v>
      </c>
      <c r="L164" s="37">
        <f>L166+L169</f>
        <v>6036966629.2800007</v>
      </c>
      <c r="M164" s="37">
        <f>M166+M169</f>
        <v>2923993790.9699998</v>
      </c>
      <c r="N164" s="61">
        <f>M164/J164</f>
        <v>0.32488819899666666</v>
      </c>
      <c r="O164" s="37">
        <f>O166+O169</f>
        <v>1312471795</v>
      </c>
      <c r="P164" s="52">
        <f>P166+P169</f>
        <v>1312471795</v>
      </c>
    </row>
    <row r="165" spans="1:16" s="28" customFormat="1" ht="24.75" x14ac:dyDescent="0.25">
      <c r="A165" s="56" t="s">
        <v>136</v>
      </c>
      <c r="B165" s="29">
        <v>2901</v>
      </c>
      <c r="C165" s="29">
        <v>800</v>
      </c>
      <c r="D165" s="29">
        <v>1</v>
      </c>
      <c r="E165" s="29" t="s">
        <v>0</v>
      </c>
      <c r="F165" s="29" t="s">
        <v>0</v>
      </c>
      <c r="G165" s="55" t="s">
        <v>138</v>
      </c>
      <c r="H165" s="29" t="s">
        <v>6</v>
      </c>
      <c r="I165" s="30" t="s">
        <v>8</v>
      </c>
      <c r="J165" s="31">
        <v>2500000000</v>
      </c>
      <c r="K165" s="31">
        <v>2475500484.6700001</v>
      </c>
      <c r="L165" s="31">
        <f>+J165-K165</f>
        <v>24499515.329999924</v>
      </c>
      <c r="M165" s="31">
        <v>2018995708.6700001</v>
      </c>
      <c r="N165" s="60">
        <f>M165/J165</f>
        <v>0.807598283468</v>
      </c>
      <c r="O165" s="31">
        <v>752845090</v>
      </c>
      <c r="P165" s="32">
        <v>691765896</v>
      </c>
    </row>
    <row r="166" spans="1:16" s="28" customFormat="1" ht="24.75" x14ac:dyDescent="0.25">
      <c r="A166" s="56" t="s">
        <v>136</v>
      </c>
      <c r="B166" s="29">
        <v>2901</v>
      </c>
      <c r="C166" s="29">
        <v>800</v>
      </c>
      <c r="D166" s="29">
        <v>1</v>
      </c>
      <c r="E166" s="29" t="s">
        <v>0</v>
      </c>
      <c r="F166" s="29" t="s">
        <v>0</v>
      </c>
      <c r="G166" s="55" t="s">
        <v>138</v>
      </c>
      <c r="H166" s="29" t="s">
        <v>9</v>
      </c>
      <c r="I166" s="30">
        <v>20</v>
      </c>
      <c r="J166" s="31">
        <v>3000000000</v>
      </c>
      <c r="K166" s="31">
        <v>2963033370.7199998</v>
      </c>
      <c r="L166" s="31">
        <f t="shared" ref="L166:L183" si="19">+J166-K166</f>
        <v>36966629.28000021</v>
      </c>
      <c r="M166" s="31">
        <v>2923993790.9699998</v>
      </c>
      <c r="N166" s="60">
        <f t="shared" ref="N166:N184" si="20">M166/J166</f>
        <v>0.97466459698999997</v>
      </c>
      <c r="O166" s="31">
        <v>1312471795</v>
      </c>
      <c r="P166" s="32">
        <v>1312471795</v>
      </c>
    </row>
    <row r="167" spans="1:16" s="28" customFormat="1" ht="33" x14ac:dyDescent="0.25">
      <c r="A167" s="56" t="s">
        <v>136</v>
      </c>
      <c r="B167" s="29">
        <v>2901</v>
      </c>
      <c r="C167" s="29">
        <v>800</v>
      </c>
      <c r="D167" s="29">
        <v>2</v>
      </c>
      <c r="E167" s="29" t="s">
        <v>0</v>
      </c>
      <c r="F167" s="29" t="s">
        <v>0</v>
      </c>
      <c r="G167" s="55" t="s">
        <v>143</v>
      </c>
      <c r="H167" s="29" t="s">
        <v>6</v>
      </c>
      <c r="I167" s="30">
        <v>11</v>
      </c>
      <c r="J167" s="31">
        <v>100000000</v>
      </c>
      <c r="K167" s="31">
        <v>59939475</v>
      </c>
      <c r="L167" s="31">
        <f t="shared" si="19"/>
        <v>40060525</v>
      </c>
      <c r="M167" s="31">
        <v>32488579</v>
      </c>
      <c r="N167" s="60">
        <f t="shared" si="20"/>
        <v>0.32488579000000001</v>
      </c>
      <c r="O167" s="31">
        <v>9776001</v>
      </c>
      <c r="P167" s="32">
        <v>9508354</v>
      </c>
    </row>
    <row r="168" spans="1:16" s="28" customFormat="1" ht="57.75" x14ac:dyDescent="0.25">
      <c r="A168" s="56" t="s">
        <v>136</v>
      </c>
      <c r="B168" s="29">
        <v>2901</v>
      </c>
      <c r="C168" s="29">
        <v>800</v>
      </c>
      <c r="D168" s="29">
        <v>3</v>
      </c>
      <c r="E168" s="29" t="s">
        <v>0</v>
      </c>
      <c r="F168" s="29" t="s">
        <v>0</v>
      </c>
      <c r="G168" s="55" t="s">
        <v>139</v>
      </c>
      <c r="H168" s="29" t="s">
        <v>6</v>
      </c>
      <c r="I168" s="30" t="s">
        <v>8</v>
      </c>
      <c r="J168" s="31">
        <v>100000000</v>
      </c>
      <c r="K168" s="31">
        <v>94670763</v>
      </c>
      <c r="L168" s="31">
        <f t="shared" si="19"/>
        <v>5329237</v>
      </c>
      <c r="M168" s="31">
        <v>93513259</v>
      </c>
      <c r="N168" s="60">
        <f t="shared" si="20"/>
        <v>0.93513259000000004</v>
      </c>
      <c r="O168" s="31">
        <v>89034036</v>
      </c>
      <c r="P168" s="32">
        <v>89034036</v>
      </c>
    </row>
    <row r="169" spans="1:16" s="28" customFormat="1" ht="57.75" x14ac:dyDescent="0.25">
      <c r="A169" s="56" t="s">
        <v>136</v>
      </c>
      <c r="B169" s="29">
        <v>2901</v>
      </c>
      <c r="C169" s="29">
        <v>800</v>
      </c>
      <c r="D169" s="29">
        <v>3</v>
      </c>
      <c r="E169" s="29" t="s">
        <v>0</v>
      </c>
      <c r="F169" s="29" t="s">
        <v>0</v>
      </c>
      <c r="G169" s="55" t="s">
        <v>139</v>
      </c>
      <c r="H169" s="29" t="s">
        <v>9</v>
      </c>
      <c r="I169" s="30">
        <v>20</v>
      </c>
      <c r="J169" s="31">
        <v>6000000000</v>
      </c>
      <c r="K169" s="31">
        <v>0</v>
      </c>
      <c r="L169" s="31">
        <f t="shared" si="19"/>
        <v>6000000000</v>
      </c>
      <c r="M169" s="31">
        <v>0</v>
      </c>
      <c r="N169" s="60">
        <f t="shared" si="20"/>
        <v>0</v>
      </c>
      <c r="O169" s="31">
        <v>0</v>
      </c>
      <c r="P169" s="32">
        <v>0</v>
      </c>
    </row>
    <row r="170" spans="1:16" s="28" customFormat="1" ht="33" x14ac:dyDescent="0.25">
      <c r="A170" s="56" t="s">
        <v>136</v>
      </c>
      <c r="B170" s="29">
        <v>2901</v>
      </c>
      <c r="C170" s="29">
        <v>800</v>
      </c>
      <c r="D170" s="29">
        <v>4</v>
      </c>
      <c r="E170" s="29" t="s">
        <v>0</v>
      </c>
      <c r="F170" s="29" t="s">
        <v>0</v>
      </c>
      <c r="G170" s="55" t="s">
        <v>140</v>
      </c>
      <c r="H170" s="29" t="s">
        <v>6</v>
      </c>
      <c r="I170" s="30">
        <v>11</v>
      </c>
      <c r="J170" s="31">
        <v>3500000000</v>
      </c>
      <c r="K170" s="31">
        <v>3220578589</v>
      </c>
      <c r="L170" s="31">
        <f t="shared" si="19"/>
        <v>279421411</v>
      </c>
      <c r="M170" s="31">
        <v>2148514193</v>
      </c>
      <c r="N170" s="60">
        <f t="shared" si="20"/>
        <v>0.61386119800000005</v>
      </c>
      <c r="O170" s="31">
        <v>768279792.07000005</v>
      </c>
      <c r="P170" s="32">
        <v>768279792.07000005</v>
      </c>
    </row>
    <row r="171" spans="1:16" s="28" customFormat="1" ht="24.75" x14ac:dyDescent="0.25">
      <c r="A171" s="56" t="s">
        <v>136</v>
      </c>
      <c r="B171" s="29">
        <v>2901</v>
      </c>
      <c r="C171" s="29">
        <v>800</v>
      </c>
      <c r="D171" s="29">
        <v>5</v>
      </c>
      <c r="E171" s="29" t="s">
        <v>0</v>
      </c>
      <c r="F171" s="29"/>
      <c r="G171" s="55" t="s">
        <v>182</v>
      </c>
      <c r="H171" s="29" t="s">
        <v>6</v>
      </c>
      <c r="I171" s="30" t="s">
        <v>8</v>
      </c>
      <c r="J171" s="31">
        <v>100000000</v>
      </c>
      <c r="K171" s="31">
        <v>85949249</v>
      </c>
      <c r="L171" s="31">
        <f t="shared" si="19"/>
        <v>14050751</v>
      </c>
      <c r="M171" s="31">
        <v>85949249</v>
      </c>
      <c r="N171" s="60">
        <f t="shared" si="20"/>
        <v>0.85949249000000005</v>
      </c>
      <c r="O171" s="31">
        <v>27740755</v>
      </c>
      <c r="P171" s="32">
        <v>27740755</v>
      </c>
    </row>
    <row r="172" spans="1:16" s="28" customFormat="1" ht="41.25" x14ac:dyDescent="0.25">
      <c r="A172" s="56" t="s">
        <v>136</v>
      </c>
      <c r="B172" s="29">
        <v>2901</v>
      </c>
      <c r="C172" s="29">
        <v>800</v>
      </c>
      <c r="D172" s="29">
        <v>6</v>
      </c>
      <c r="E172" s="29" t="s">
        <v>0</v>
      </c>
      <c r="F172" s="29" t="s">
        <v>0</v>
      </c>
      <c r="G172" s="55" t="s">
        <v>141</v>
      </c>
      <c r="H172" s="29" t="s">
        <v>6</v>
      </c>
      <c r="I172" s="30">
        <v>11</v>
      </c>
      <c r="J172" s="31">
        <v>3500000000</v>
      </c>
      <c r="K172" s="31">
        <v>3072893308.3000002</v>
      </c>
      <c r="L172" s="31">
        <f t="shared" si="19"/>
        <v>427106691.69999981</v>
      </c>
      <c r="M172" s="31">
        <v>1269706019.3</v>
      </c>
      <c r="N172" s="60">
        <f t="shared" si="20"/>
        <v>0.36277314837142854</v>
      </c>
      <c r="O172" s="31">
        <v>44326575</v>
      </c>
      <c r="P172" s="32">
        <v>44326575</v>
      </c>
    </row>
    <row r="173" spans="1:16" s="28" customFormat="1" ht="49.5" x14ac:dyDescent="0.25">
      <c r="A173" s="56" t="s">
        <v>136</v>
      </c>
      <c r="B173" s="29">
        <v>2901</v>
      </c>
      <c r="C173" s="29">
        <v>800</v>
      </c>
      <c r="D173" s="29">
        <v>7</v>
      </c>
      <c r="E173" s="29" t="s">
        <v>0</v>
      </c>
      <c r="F173" s="29" t="s">
        <v>0</v>
      </c>
      <c r="G173" s="55" t="s">
        <v>183</v>
      </c>
      <c r="H173" s="29" t="s">
        <v>6</v>
      </c>
      <c r="I173" s="30" t="s">
        <v>8</v>
      </c>
      <c r="J173" s="31">
        <v>2000000000</v>
      </c>
      <c r="K173" s="31">
        <v>1700461078.3</v>
      </c>
      <c r="L173" s="31">
        <f t="shared" si="19"/>
        <v>299538921.70000005</v>
      </c>
      <c r="M173" s="31">
        <v>1361357093.3</v>
      </c>
      <c r="N173" s="60">
        <f t="shared" si="20"/>
        <v>0.68067854664999994</v>
      </c>
      <c r="O173" s="31">
        <v>512146618.79000002</v>
      </c>
      <c r="P173" s="32">
        <v>448267129.79000002</v>
      </c>
    </row>
    <row r="174" spans="1:16" s="28" customFormat="1" ht="49.5" x14ac:dyDescent="0.25">
      <c r="A174" s="56" t="s">
        <v>136</v>
      </c>
      <c r="B174" s="29">
        <v>2901</v>
      </c>
      <c r="C174" s="29">
        <v>800</v>
      </c>
      <c r="D174" s="29">
        <v>8</v>
      </c>
      <c r="E174" s="29" t="s">
        <v>0</v>
      </c>
      <c r="F174" s="29" t="s">
        <v>0</v>
      </c>
      <c r="G174" s="55" t="s">
        <v>169</v>
      </c>
      <c r="H174" s="29" t="s">
        <v>6</v>
      </c>
      <c r="I174" s="30" t="s">
        <v>8</v>
      </c>
      <c r="J174" s="31">
        <v>1000000000</v>
      </c>
      <c r="K174" s="31">
        <v>501447688</v>
      </c>
      <c r="L174" s="31">
        <f t="shared" si="19"/>
        <v>498552312</v>
      </c>
      <c r="M174" s="31">
        <v>501447688</v>
      </c>
      <c r="N174" s="60">
        <f t="shared" si="20"/>
        <v>0.50144768799999995</v>
      </c>
      <c r="O174" s="31">
        <v>379428383.43000001</v>
      </c>
      <c r="P174" s="32">
        <v>379318208.43000001</v>
      </c>
    </row>
    <row r="175" spans="1:16" s="28" customFormat="1" ht="24.75" x14ac:dyDescent="0.25">
      <c r="A175" s="33" t="s">
        <v>136</v>
      </c>
      <c r="B175" s="34">
        <v>2999</v>
      </c>
      <c r="C175" s="34"/>
      <c r="D175" s="34"/>
      <c r="E175" s="34"/>
      <c r="F175" s="34"/>
      <c r="G175" s="35" t="s">
        <v>184</v>
      </c>
      <c r="H175" s="34" t="s">
        <v>6</v>
      </c>
      <c r="I175" s="36" t="s">
        <v>8</v>
      </c>
      <c r="J175" s="37">
        <f>J176+J177+J178+J179+J180+J181+J182+J183</f>
        <v>13683769190</v>
      </c>
      <c r="K175" s="37">
        <f>K176+K177+K178+K179+K180+K181+K182+K183</f>
        <v>12000296432.73</v>
      </c>
      <c r="L175" s="37">
        <f>L176+L177+L178+L179+L180+L181+L182+L183</f>
        <v>1683472757.2699997</v>
      </c>
      <c r="M175" s="37">
        <f>M176+M177+M178+M179+M180+M181+M182+M183</f>
        <v>10540471733.549999</v>
      </c>
      <c r="N175" s="60">
        <f t="shared" si="20"/>
        <v>0.77029008507779417</v>
      </c>
      <c r="O175" s="37">
        <f>O176+O177+O178+O179+O180+O181+O182+O183</f>
        <v>2612703701.4700003</v>
      </c>
      <c r="P175" s="52">
        <f>P176+P177+P178+P179+P180+P181+P182+P183</f>
        <v>2294918603.4700003</v>
      </c>
    </row>
    <row r="176" spans="1:16" s="28" customFormat="1" ht="33" x14ac:dyDescent="0.25">
      <c r="A176" s="56" t="s">
        <v>136</v>
      </c>
      <c r="B176" s="29">
        <v>2999</v>
      </c>
      <c r="C176" s="29">
        <v>800</v>
      </c>
      <c r="D176" s="29" t="s">
        <v>12</v>
      </c>
      <c r="E176" s="29" t="s">
        <v>0</v>
      </c>
      <c r="F176" s="29" t="s">
        <v>0</v>
      </c>
      <c r="G176" s="55" t="s">
        <v>170</v>
      </c>
      <c r="H176" s="29" t="s">
        <v>6</v>
      </c>
      <c r="I176" s="30" t="s">
        <v>8</v>
      </c>
      <c r="J176" s="31">
        <v>3850000000</v>
      </c>
      <c r="K176" s="31">
        <v>3460220184.02</v>
      </c>
      <c r="L176" s="31">
        <f t="shared" si="19"/>
        <v>389779815.98000002</v>
      </c>
      <c r="M176" s="31">
        <v>3387358883.02</v>
      </c>
      <c r="N176" s="60">
        <f t="shared" si="20"/>
        <v>0.87983347610909091</v>
      </c>
      <c r="O176" s="31">
        <v>442340384.60000002</v>
      </c>
      <c r="P176" s="32">
        <v>412679396.60000002</v>
      </c>
    </row>
    <row r="177" spans="1:16" s="28" customFormat="1" ht="24.75" x14ac:dyDescent="0.25">
      <c r="A177" s="56" t="s">
        <v>136</v>
      </c>
      <c r="B177" s="29">
        <v>2999</v>
      </c>
      <c r="C177" s="29">
        <v>800</v>
      </c>
      <c r="D177" s="29">
        <v>2</v>
      </c>
      <c r="E177" s="29" t="s">
        <v>0</v>
      </c>
      <c r="F177" s="29" t="s">
        <v>0</v>
      </c>
      <c r="G177" s="55" t="s">
        <v>185</v>
      </c>
      <c r="H177" s="29" t="s">
        <v>6</v>
      </c>
      <c r="I177" s="30" t="s">
        <v>8</v>
      </c>
      <c r="J177" s="31">
        <v>1163399904</v>
      </c>
      <c r="K177" s="31">
        <v>1160945744.4000001</v>
      </c>
      <c r="L177" s="31">
        <f t="shared" si="19"/>
        <v>2454159.5999999046</v>
      </c>
      <c r="M177" s="31">
        <v>393709226.32999998</v>
      </c>
      <c r="N177" s="60">
        <f t="shared" si="20"/>
        <v>0.33841263436274099</v>
      </c>
      <c r="O177" s="31">
        <v>199807488.03999999</v>
      </c>
      <c r="P177" s="32">
        <v>199807488.03999999</v>
      </c>
    </row>
    <row r="178" spans="1:16" s="28" customFormat="1" ht="24.75" x14ac:dyDescent="0.25">
      <c r="A178" s="56" t="s">
        <v>136</v>
      </c>
      <c r="B178" s="29">
        <v>2999</v>
      </c>
      <c r="C178" s="29">
        <v>800</v>
      </c>
      <c r="D178" s="29">
        <v>3</v>
      </c>
      <c r="E178" s="29"/>
      <c r="F178" s="29"/>
      <c r="G178" s="55" t="s">
        <v>142</v>
      </c>
      <c r="H178" s="29" t="s">
        <v>6</v>
      </c>
      <c r="I178" s="30" t="s">
        <v>8</v>
      </c>
      <c r="J178" s="31">
        <v>4450000000</v>
      </c>
      <c r="K178" s="31">
        <v>4189216010</v>
      </c>
      <c r="L178" s="31">
        <f t="shared" si="19"/>
        <v>260783990</v>
      </c>
      <c r="M178" s="31">
        <v>4126675925.5</v>
      </c>
      <c r="N178" s="60">
        <f t="shared" si="20"/>
        <v>0.92734290460674162</v>
      </c>
      <c r="O178" s="31">
        <v>1601209804.0699999</v>
      </c>
      <c r="P178" s="32">
        <v>1327420133.0699999</v>
      </c>
    </row>
    <row r="179" spans="1:16" s="28" customFormat="1" ht="41.25" x14ac:dyDescent="0.25">
      <c r="A179" s="56" t="s">
        <v>136</v>
      </c>
      <c r="B179" s="29">
        <v>2999</v>
      </c>
      <c r="C179" s="29">
        <v>800</v>
      </c>
      <c r="D179" s="29">
        <v>4</v>
      </c>
      <c r="E179" s="29"/>
      <c r="F179" s="29"/>
      <c r="G179" s="55" t="s">
        <v>186</v>
      </c>
      <c r="H179" s="29" t="s">
        <v>6</v>
      </c>
      <c r="I179" s="30">
        <v>11</v>
      </c>
      <c r="J179" s="31">
        <v>2920369286</v>
      </c>
      <c r="K179" s="31">
        <v>2452628060.3400002</v>
      </c>
      <c r="L179" s="31">
        <f t="shared" si="19"/>
        <v>467741225.65999985</v>
      </c>
      <c r="M179" s="31">
        <v>2148751582.6999998</v>
      </c>
      <c r="N179" s="60">
        <f t="shared" si="20"/>
        <v>0.73578077710956991</v>
      </c>
      <c r="O179" s="31">
        <v>165724247</v>
      </c>
      <c r="P179" s="32">
        <v>162841303</v>
      </c>
    </row>
    <row r="180" spans="1:16" s="28" customFormat="1" ht="33" x14ac:dyDescent="0.25">
      <c r="A180" s="56" t="s">
        <v>136</v>
      </c>
      <c r="B180" s="29">
        <v>2999</v>
      </c>
      <c r="C180" s="29">
        <v>800</v>
      </c>
      <c r="D180" s="29">
        <v>5</v>
      </c>
      <c r="E180" s="29" t="s">
        <v>0</v>
      </c>
      <c r="F180" s="29" t="s">
        <v>0</v>
      </c>
      <c r="G180" s="55" t="s">
        <v>144</v>
      </c>
      <c r="H180" s="29" t="s">
        <v>6</v>
      </c>
      <c r="I180" s="30" t="s">
        <v>8</v>
      </c>
      <c r="J180" s="31">
        <v>600000000</v>
      </c>
      <c r="K180" s="31">
        <v>261332075.00999999</v>
      </c>
      <c r="L180" s="31">
        <f t="shared" si="19"/>
        <v>338667924.99000001</v>
      </c>
      <c r="M180" s="31">
        <v>130617964</v>
      </c>
      <c r="N180" s="60">
        <f t="shared" si="20"/>
        <v>0.21769660666666665</v>
      </c>
      <c r="O180" s="31">
        <v>43353013</v>
      </c>
      <c r="P180" s="32">
        <v>43353013</v>
      </c>
    </row>
    <row r="181" spans="1:16" s="28" customFormat="1" ht="24.75" x14ac:dyDescent="0.25">
      <c r="A181" s="56" t="s">
        <v>136</v>
      </c>
      <c r="B181" s="29">
        <v>2999</v>
      </c>
      <c r="C181" s="29">
        <v>800</v>
      </c>
      <c r="D181" s="29">
        <v>6</v>
      </c>
      <c r="E181" s="29" t="s">
        <v>0</v>
      </c>
      <c r="F181" s="29" t="s">
        <v>0</v>
      </c>
      <c r="G181" s="55" t="s">
        <v>145</v>
      </c>
      <c r="H181" s="29" t="s">
        <v>6</v>
      </c>
      <c r="I181" s="30" t="s">
        <v>8</v>
      </c>
      <c r="J181" s="31">
        <v>100000000</v>
      </c>
      <c r="K181" s="31">
        <v>77076772</v>
      </c>
      <c r="L181" s="31">
        <f t="shared" si="19"/>
        <v>22923228</v>
      </c>
      <c r="M181" s="31">
        <v>77076772</v>
      </c>
      <c r="N181" s="60">
        <f t="shared" si="20"/>
        <v>0.77076772000000005</v>
      </c>
      <c r="O181" s="31">
        <v>40463700</v>
      </c>
      <c r="P181" s="32">
        <v>40463700</v>
      </c>
    </row>
    <row r="182" spans="1:16" s="28" customFormat="1" ht="57.75" x14ac:dyDescent="0.25">
      <c r="A182" s="56" t="s">
        <v>136</v>
      </c>
      <c r="B182" s="29">
        <v>2999</v>
      </c>
      <c r="C182" s="29">
        <v>800</v>
      </c>
      <c r="D182" s="29">
        <v>7</v>
      </c>
      <c r="E182" s="29"/>
      <c r="F182" s="29"/>
      <c r="G182" s="55" t="s">
        <v>187</v>
      </c>
      <c r="H182" s="29" t="s">
        <v>6</v>
      </c>
      <c r="I182" s="30">
        <v>11</v>
      </c>
      <c r="J182" s="31">
        <v>200000000</v>
      </c>
      <c r="K182" s="31">
        <v>173037586.96000001</v>
      </c>
      <c r="L182" s="31">
        <f t="shared" si="19"/>
        <v>26962413.039999992</v>
      </c>
      <c r="M182" s="31">
        <v>149339167</v>
      </c>
      <c r="N182" s="60">
        <f t="shared" si="20"/>
        <v>0.74669583500000003</v>
      </c>
      <c r="O182" s="31">
        <v>58379167</v>
      </c>
      <c r="P182" s="32">
        <v>56179167</v>
      </c>
    </row>
    <row r="183" spans="1:16" s="28" customFormat="1" ht="41.25" x14ac:dyDescent="0.25">
      <c r="A183" s="56" t="s">
        <v>136</v>
      </c>
      <c r="B183" s="29">
        <v>2999</v>
      </c>
      <c r="C183" s="29">
        <v>800</v>
      </c>
      <c r="D183" s="29">
        <v>8</v>
      </c>
      <c r="E183" s="29"/>
      <c r="F183" s="29"/>
      <c r="G183" s="55" t="s">
        <v>188</v>
      </c>
      <c r="H183" s="29" t="s">
        <v>6</v>
      </c>
      <c r="I183" s="30">
        <v>11</v>
      </c>
      <c r="J183" s="31">
        <v>400000000</v>
      </c>
      <c r="K183" s="31">
        <v>225840000</v>
      </c>
      <c r="L183" s="31">
        <f t="shared" si="19"/>
        <v>174160000</v>
      </c>
      <c r="M183" s="31">
        <v>126942213</v>
      </c>
      <c r="N183" s="60">
        <f t="shared" si="20"/>
        <v>0.31735553249999998</v>
      </c>
      <c r="O183" s="31">
        <v>61425897.759999998</v>
      </c>
      <c r="P183" s="32">
        <v>52174402.759999998</v>
      </c>
    </row>
    <row r="184" spans="1:16" ht="16.5" x14ac:dyDescent="0.25">
      <c r="A184" s="15" t="s">
        <v>136</v>
      </c>
      <c r="B184" s="4"/>
      <c r="C184" s="4"/>
      <c r="D184" s="4"/>
      <c r="E184" s="4"/>
      <c r="F184" s="4"/>
      <c r="G184" s="3" t="s">
        <v>137</v>
      </c>
      <c r="H184" s="4" t="s">
        <v>6</v>
      </c>
      <c r="I184" s="5" t="s">
        <v>8</v>
      </c>
      <c r="J184" s="6">
        <f>J175+J163</f>
        <v>26483769190</v>
      </c>
      <c r="K184" s="6">
        <f>K175+K163</f>
        <v>23211737068</v>
      </c>
      <c r="L184" s="6">
        <f>L175+L163</f>
        <v>3272032121.9999995</v>
      </c>
      <c r="M184" s="6">
        <f>M175+M163</f>
        <v>18052443522.82</v>
      </c>
      <c r="N184" s="63">
        <f t="shared" si="20"/>
        <v>0.6816417781512919</v>
      </c>
      <c r="O184" s="6">
        <f>O175+O163</f>
        <v>5196280952.7600002</v>
      </c>
      <c r="P184" s="16">
        <f>P175+P163</f>
        <v>4753159349.7600002</v>
      </c>
    </row>
    <row r="185" spans="1:16" ht="16.5" x14ac:dyDescent="0.25">
      <c r="A185" s="15" t="s">
        <v>136</v>
      </c>
      <c r="B185" s="4"/>
      <c r="C185" s="4"/>
      <c r="D185" s="4"/>
      <c r="E185" s="4"/>
      <c r="F185" s="4"/>
      <c r="G185" s="3" t="s">
        <v>137</v>
      </c>
      <c r="H185" s="4" t="s">
        <v>9</v>
      </c>
      <c r="I185" s="5" t="s">
        <v>10</v>
      </c>
      <c r="J185" s="6">
        <f>J164</f>
        <v>9000000000</v>
      </c>
      <c r="K185" s="6">
        <f>K164</f>
        <v>2963033370.7199998</v>
      </c>
      <c r="L185" s="6">
        <f>L164</f>
        <v>6036966629.2800007</v>
      </c>
      <c r="M185" s="6">
        <f>M164</f>
        <v>2923993790.9699998</v>
      </c>
      <c r="N185" s="63">
        <f>M185/J185</f>
        <v>0.32488819899666666</v>
      </c>
      <c r="O185" s="6">
        <f>O164</f>
        <v>1312471795</v>
      </c>
      <c r="P185" s="16">
        <f>P164</f>
        <v>1312471795</v>
      </c>
    </row>
    <row r="186" spans="1:16" x14ac:dyDescent="0.25">
      <c r="A186" s="84" t="s">
        <v>159</v>
      </c>
      <c r="B186" s="85"/>
      <c r="C186" s="85"/>
      <c r="D186" s="85"/>
      <c r="E186" s="85"/>
      <c r="F186" s="85"/>
      <c r="G186" s="85"/>
      <c r="H186" s="85"/>
      <c r="I186" s="86"/>
      <c r="J186" s="7">
        <f>SUM(J184:J185)</f>
        <v>35483769190</v>
      </c>
      <c r="K186" s="7">
        <f>SUM(K184:K185)</f>
        <v>26174770438.720001</v>
      </c>
      <c r="L186" s="7">
        <f>SUM(L184:L185)</f>
        <v>9308998751.2800007</v>
      </c>
      <c r="M186" s="7">
        <f>SUM(M184:M185)</f>
        <v>20976437313.790001</v>
      </c>
      <c r="N186" s="63">
        <f>M186/J186</f>
        <v>0.59115583808107852</v>
      </c>
      <c r="O186" s="7">
        <f>SUM(O184:O185)</f>
        <v>6508752747.7600002</v>
      </c>
      <c r="P186" s="17">
        <f>SUM(P184:P185)</f>
        <v>6065631144.7600002</v>
      </c>
    </row>
    <row r="187" spans="1:16" s="20" customFormat="1" ht="13.5" thickBot="1" x14ac:dyDescent="0.25">
      <c r="A187" s="87" t="s">
        <v>160</v>
      </c>
      <c r="B187" s="88"/>
      <c r="C187" s="88"/>
      <c r="D187" s="88"/>
      <c r="E187" s="88"/>
      <c r="F187" s="88"/>
      <c r="G187" s="88"/>
      <c r="H187" s="88"/>
      <c r="I187" s="89"/>
      <c r="J187" s="22">
        <f>+J186+J161</f>
        <v>203607199469</v>
      </c>
      <c r="K187" s="22">
        <f>+K186+K161</f>
        <v>122861002532.76001</v>
      </c>
      <c r="L187" s="22">
        <f>+L186+L161</f>
        <v>80746196936.240005</v>
      </c>
      <c r="M187" s="22">
        <f>+M186+M161</f>
        <v>116675857398.83002</v>
      </c>
      <c r="N187" s="66">
        <f>M187/J187</f>
        <v>0.57304386928908368</v>
      </c>
      <c r="O187" s="22">
        <f>+O186+O161</f>
        <v>96129629818</v>
      </c>
      <c r="P187" s="80">
        <f>+P186+P161</f>
        <v>95643391482</v>
      </c>
    </row>
    <row r="188" spans="1:16" s="44" customFormat="1" ht="9" x14ac:dyDescent="0.25">
      <c r="A188" s="44" t="s">
        <v>179</v>
      </c>
      <c r="E188" s="45"/>
      <c r="F188" s="46"/>
      <c r="G188" s="47"/>
      <c r="H188" s="48"/>
      <c r="I188" s="49"/>
      <c r="K188" s="68"/>
      <c r="L188" s="50"/>
      <c r="M188" s="70"/>
      <c r="N188" s="50"/>
    </row>
    <row r="189" spans="1:16" s="44" customFormat="1" ht="9" x14ac:dyDescent="0.25">
      <c r="A189" s="44" t="s">
        <v>191</v>
      </c>
      <c r="E189" s="45"/>
      <c r="F189" s="46"/>
      <c r="G189" s="47"/>
      <c r="H189" s="48"/>
      <c r="I189" s="49"/>
      <c r="K189" s="68"/>
      <c r="L189" s="50"/>
      <c r="M189" s="71"/>
      <c r="N189" s="50"/>
    </row>
    <row r="190" spans="1:16" s="44" customFormat="1" ht="9" x14ac:dyDescent="0.25">
      <c r="A190" s="44" t="s">
        <v>171</v>
      </c>
      <c r="E190" s="45"/>
      <c r="F190" s="46"/>
      <c r="G190" s="47"/>
      <c r="H190" s="48"/>
      <c r="I190" s="49"/>
      <c r="K190" s="68"/>
      <c r="L190" s="50"/>
      <c r="M190" s="71"/>
      <c r="N190" s="50"/>
    </row>
    <row r="191" spans="1:16" s="44" customFormat="1" ht="9" x14ac:dyDescent="0.25">
      <c r="A191" s="44" t="s">
        <v>194</v>
      </c>
      <c r="E191" s="45"/>
      <c r="F191" s="46"/>
      <c r="G191" s="47"/>
      <c r="H191" s="48"/>
      <c r="I191" s="49"/>
      <c r="K191" s="68"/>
      <c r="L191" s="50"/>
      <c r="M191" s="71"/>
      <c r="N191" s="50"/>
    </row>
  </sheetData>
  <mergeCells count="15">
    <mergeCell ref="A6:P6"/>
    <mergeCell ref="A1:P1"/>
    <mergeCell ref="A2:P2"/>
    <mergeCell ref="A3:P3"/>
    <mergeCell ref="A4:P4"/>
    <mergeCell ref="A5:F5"/>
    <mergeCell ref="A162:P162"/>
    <mergeCell ref="A186:I186"/>
    <mergeCell ref="A187:I187"/>
    <mergeCell ref="A55:I55"/>
    <mergeCell ref="A56:P56"/>
    <mergeCell ref="A140:I140"/>
    <mergeCell ref="A141:P141"/>
    <mergeCell ref="A157:I157"/>
    <mergeCell ref="A161:I161"/>
  </mergeCells>
  <pageMargins left="0.39370078740157483" right="0.39370078740157483" top="0.39370078740157483" bottom="0.70866141732283472" header="0.39370078740157483" footer="0.39370078740157483"/>
  <pageSetup scale="95" orientation="landscape" verticalDpi="4" r:id="rId1"/>
  <headerFooter scaleWithDoc="0" alignWithMargins="0"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JUL-31-2017</vt:lpstr>
      <vt:lpstr>'JUL-31-2017'!Área_de_impresión</vt:lpstr>
      <vt:lpstr>'JUL-31-2017'!Títulos_a_imprimir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diana</cp:lastModifiedBy>
  <cp:lastPrinted>2017-06-02T12:32:50Z</cp:lastPrinted>
  <dcterms:created xsi:type="dcterms:W3CDTF">2016-02-01T15:56:25Z</dcterms:created>
  <dcterms:modified xsi:type="dcterms:W3CDTF">2017-10-30T05:46:21Z</dcterms:modified>
</cp:coreProperties>
</file>