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8800" windowHeight="12435"/>
  </bookViews>
  <sheets>
    <sheet name="JUNIO 30-2019" sheetId="11" r:id="rId1"/>
  </sheets>
  <definedNames>
    <definedName name="_xlnm._FilterDatabase" localSheetId="0" hidden="1">'JUNIO 30-2019'!$A$5:$S$124</definedName>
    <definedName name="_xlnm.Print_Area" localSheetId="0">'JUNIO 30-2019'!$A$1:$Q$124</definedName>
    <definedName name="_xlnm.Print_Titles" localSheetId="0">'JUNIO 30-2019'!$5:$5</definedName>
  </definedNames>
  <calcPr calcId="162913"/>
</workbook>
</file>

<file path=xl/calcChain.xml><?xml version="1.0" encoding="utf-8"?>
<calcChain xmlns="http://schemas.openxmlformats.org/spreadsheetml/2006/main">
  <c r="K78" i="11" l="1"/>
  <c r="K77" i="11" s="1"/>
  <c r="J70" i="11"/>
  <c r="K67" i="11"/>
  <c r="K66" i="11" s="1"/>
  <c r="K8" i="11"/>
  <c r="K7" i="11"/>
  <c r="K47" i="11"/>
  <c r="K46" i="11"/>
  <c r="J46" i="11"/>
  <c r="M30" i="11"/>
  <c r="M22" i="11"/>
  <c r="M23" i="11" l="1"/>
  <c r="M24" i="11"/>
  <c r="M25" i="11"/>
  <c r="M26" i="11"/>
  <c r="M27" i="11"/>
  <c r="M28" i="11"/>
  <c r="M29" i="11"/>
  <c r="O9" i="11"/>
  <c r="M44" i="11"/>
  <c r="L41" i="11"/>
  <c r="M79" i="11"/>
  <c r="P92" i="11"/>
  <c r="P117" i="11" s="1"/>
  <c r="L70" i="11"/>
  <c r="L74" i="11" s="1"/>
  <c r="O20" i="11"/>
  <c r="O19" i="11"/>
  <c r="O17" i="11"/>
  <c r="O16" i="11"/>
  <c r="O15" i="11"/>
  <c r="O14" i="11"/>
  <c r="O13" i="11"/>
  <c r="O12" i="11"/>
  <c r="O11" i="11"/>
  <c r="O10" i="11"/>
  <c r="J74" i="11"/>
  <c r="J67" i="11"/>
  <c r="J66" i="11" s="1"/>
  <c r="J64" i="11"/>
  <c r="L84" i="11"/>
  <c r="K83" i="11"/>
  <c r="L64" i="11"/>
  <c r="M80" i="11"/>
  <c r="M65" i="11"/>
  <c r="M64" i="11" s="1"/>
  <c r="M37" i="11"/>
  <c r="M36" i="11"/>
  <c r="M35" i="11"/>
  <c r="M34" i="11"/>
  <c r="M33" i="11"/>
  <c r="M32" i="11"/>
  <c r="M31" i="11"/>
  <c r="M21" i="11"/>
  <c r="M20" i="11"/>
  <c r="M19" i="11"/>
  <c r="M14" i="11"/>
  <c r="O114" i="11"/>
  <c r="O113" i="11"/>
  <c r="O112" i="11"/>
  <c r="O111" i="11"/>
  <c r="O110" i="11"/>
  <c r="O109" i="11"/>
  <c r="O108" i="11"/>
  <c r="O107" i="11"/>
  <c r="O106" i="11"/>
  <c r="O105" i="11"/>
  <c r="O103" i="11"/>
  <c r="O102" i="11"/>
  <c r="O100" i="11"/>
  <c r="O99" i="11"/>
  <c r="O98" i="11"/>
  <c r="O96" i="11"/>
  <c r="O95" i="11"/>
  <c r="O94" i="11"/>
  <c r="O82" i="11"/>
  <c r="O80" i="11"/>
  <c r="O79" i="11"/>
  <c r="O72" i="11"/>
  <c r="O71" i="11"/>
  <c r="O69" i="11"/>
  <c r="O68" i="11"/>
  <c r="O59" i="11"/>
  <c r="O58" i="11"/>
  <c r="O56" i="11"/>
  <c r="O55" i="11"/>
  <c r="O53" i="11"/>
  <c r="O52" i="11"/>
  <c r="O51" i="11"/>
  <c r="O50" i="11"/>
  <c r="O49" i="11"/>
  <c r="O48" i="11"/>
  <c r="O45" i="11"/>
  <c r="O43" i="11"/>
  <c r="O37" i="11"/>
  <c r="O35" i="11"/>
  <c r="O33" i="11"/>
  <c r="O31" i="11"/>
  <c r="O29" i="11"/>
  <c r="O27" i="11"/>
  <c r="O26" i="11"/>
  <c r="O25" i="11"/>
  <c r="O23" i="11"/>
  <c r="O21" i="11"/>
  <c r="O18" i="11"/>
  <c r="M48" i="11"/>
  <c r="M18" i="11"/>
  <c r="M17" i="11"/>
  <c r="M16" i="11"/>
  <c r="M15" i="11"/>
  <c r="M10" i="11"/>
  <c r="M9" i="11"/>
  <c r="M13" i="11"/>
  <c r="J8" i="11"/>
  <c r="J47" i="11"/>
  <c r="Q46" i="11"/>
  <c r="P46" i="11"/>
  <c r="N46" i="11"/>
  <c r="N60" i="11" s="1"/>
  <c r="L46" i="11"/>
  <c r="J30" i="11"/>
  <c r="J22" i="11"/>
  <c r="Q30" i="11"/>
  <c r="P30" i="11"/>
  <c r="N30" i="11"/>
  <c r="L30" i="11"/>
  <c r="O36" i="11"/>
  <c r="Q47" i="11"/>
  <c r="P47" i="11"/>
  <c r="N47" i="11"/>
  <c r="L47" i="11"/>
  <c r="L61" i="11" s="1"/>
  <c r="L88" i="11" s="1"/>
  <c r="M58" i="11"/>
  <c r="K104" i="11"/>
  <c r="K92" i="11"/>
  <c r="K117" i="11" s="1"/>
  <c r="K93" i="11"/>
  <c r="K118" i="11" s="1"/>
  <c r="K91" i="11"/>
  <c r="K116" i="11" s="1"/>
  <c r="K81" i="11"/>
  <c r="K84" i="11" s="1"/>
  <c r="K70" i="11"/>
  <c r="K61" i="11"/>
  <c r="K88" i="11" s="1"/>
  <c r="K43" i="11"/>
  <c r="M43" i="11" s="1"/>
  <c r="M41" i="11" s="1"/>
  <c r="K42" i="11"/>
  <c r="K22" i="11"/>
  <c r="K38" i="11"/>
  <c r="K39" i="11" s="1"/>
  <c r="O115" i="11"/>
  <c r="O101" i="11"/>
  <c r="O97" i="11"/>
  <c r="Q93" i="11"/>
  <c r="Q118" i="11"/>
  <c r="P93" i="11"/>
  <c r="P118" i="11"/>
  <c r="N93" i="11"/>
  <c r="N118" i="11" s="1"/>
  <c r="O118" i="11" s="1"/>
  <c r="L93" i="11"/>
  <c r="L118" i="11" s="1"/>
  <c r="J93" i="11"/>
  <c r="J118" i="11" s="1"/>
  <c r="L92" i="11"/>
  <c r="L117" i="11" s="1"/>
  <c r="J92" i="11"/>
  <c r="J117" i="11"/>
  <c r="Q104" i="11"/>
  <c r="P104" i="11"/>
  <c r="N104" i="11"/>
  <c r="O104" i="11" s="1"/>
  <c r="L104" i="11"/>
  <c r="J104" i="11"/>
  <c r="Q92" i="11"/>
  <c r="Q117" i="11" s="1"/>
  <c r="N92" i="11"/>
  <c r="O92" i="11" s="1"/>
  <c r="N117" i="11"/>
  <c r="Q91" i="11"/>
  <c r="P91" i="11"/>
  <c r="N91" i="11"/>
  <c r="L91" i="11"/>
  <c r="J91" i="11"/>
  <c r="M115" i="11"/>
  <c r="M114" i="11"/>
  <c r="M113" i="11"/>
  <c r="M112" i="11"/>
  <c r="M111" i="11"/>
  <c r="M110" i="11"/>
  <c r="M109" i="11"/>
  <c r="M108" i="11"/>
  <c r="M105" i="11"/>
  <c r="M103" i="11"/>
  <c r="M101" i="11"/>
  <c r="M100" i="11"/>
  <c r="M99" i="11"/>
  <c r="M98" i="11"/>
  <c r="M97" i="11"/>
  <c r="M96" i="11"/>
  <c r="M94" i="11"/>
  <c r="O65" i="11"/>
  <c r="O57" i="11"/>
  <c r="O54" i="11"/>
  <c r="O44" i="11"/>
  <c r="O34" i="11"/>
  <c r="O32" i="11"/>
  <c r="O28" i="11"/>
  <c r="O24" i="11"/>
  <c r="N64" i="11"/>
  <c r="O64" i="11"/>
  <c r="P64" i="11"/>
  <c r="K64" i="11"/>
  <c r="K73" i="11" s="1"/>
  <c r="Q64" i="11"/>
  <c r="M45" i="11"/>
  <c r="M42" i="11" s="1"/>
  <c r="M82" i="11"/>
  <c r="M72" i="11"/>
  <c r="M71" i="11"/>
  <c r="M70" i="11" s="1"/>
  <c r="M74" i="11" s="1"/>
  <c r="M69" i="11"/>
  <c r="M68" i="11"/>
  <c r="M67" i="11" s="1"/>
  <c r="M66" i="11" s="1"/>
  <c r="M59" i="11"/>
  <c r="M57" i="11"/>
  <c r="M56" i="11"/>
  <c r="M55" i="11"/>
  <c r="M54" i="11"/>
  <c r="M47" i="11" s="1"/>
  <c r="M53" i="11"/>
  <c r="M52" i="11"/>
  <c r="M51" i="11"/>
  <c r="M50" i="11"/>
  <c r="M49" i="11"/>
  <c r="Q81" i="11"/>
  <c r="Q84" i="11" s="1"/>
  <c r="Q87" i="11" s="1"/>
  <c r="P81" i="11"/>
  <c r="P84" i="11" s="1"/>
  <c r="N81" i="11"/>
  <c r="O81" i="11" s="1"/>
  <c r="L81" i="11"/>
  <c r="J81" i="11"/>
  <c r="J84" i="11" s="1"/>
  <c r="J78" i="11"/>
  <c r="J77" i="11" s="1"/>
  <c r="Q78" i="11"/>
  <c r="Q83" i="11" s="1"/>
  <c r="P78" i="11"/>
  <c r="P83" i="11" s="1"/>
  <c r="N78" i="11"/>
  <c r="N83" i="11" s="1"/>
  <c r="L78" i="11"/>
  <c r="L83" i="11" s="1"/>
  <c r="Q70" i="11"/>
  <c r="Q74" i="11"/>
  <c r="P70" i="11"/>
  <c r="P74" i="11" s="1"/>
  <c r="N70" i="11"/>
  <c r="O70" i="11" s="1"/>
  <c r="N74" i="11"/>
  <c r="O74" i="11" s="1"/>
  <c r="Q67" i="11"/>
  <c r="Q66" i="11" s="1"/>
  <c r="P67" i="11"/>
  <c r="P66" i="11" s="1"/>
  <c r="P73" i="11" s="1"/>
  <c r="N67" i="11"/>
  <c r="L67" i="11"/>
  <c r="L66" i="11" s="1"/>
  <c r="J42" i="11"/>
  <c r="Q41" i="11"/>
  <c r="P41" i="11"/>
  <c r="N41" i="11"/>
  <c r="Q42" i="11"/>
  <c r="P42" i="11"/>
  <c r="N42" i="11"/>
  <c r="O42" i="11" s="1"/>
  <c r="L42" i="11"/>
  <c r="J41" i="11"/>
  <c r="Q22" i="11"/>
  <c r="P22" i="11"/>
  <c r="N22" i="11"/>
  <c r="L22" i="11"/>
  <c r="Q8" i="11"/>
  <c r="P8" i="11"/>
  <c r="N8" i="11"/>
  <c r="M95" i="11"/>
  <c r="M102" i="11"/>
  <c r="M93" i="11" s="1"/>
  <c r="M118" i="11" s="1"/>
  <c r="M106" i="11"/>
  <c r="M107" i="11"/>
  <c r="K41" i="11"/>
  <c r="K60" i="11" s="1"/>
  <c r="L8" i="11"/>
  <c r="M11" i="11"/>
  <c r="M12" i="11"/>
  <c r="Q116" i="11" l="1"/>
  <c r="Q119" i="11" s="1"/>
  <c r="P77" i="11"/>
  <c r="P60" i="11"/>
  <c r="J60" i="11"/>
  <c r="O60" i="11" s="1"/>
  <c r="P61" i="11"/>
  <c r="P88" i="11" s="1"/>
  <c r="N61" i="11"/>
  <c r="N88" i="11" s="1"/>
  <c r="P85" i="11"/>
  <c r="L73" i="11"/>
  <c r="L75" i="11" s="1"/>
  <c r="Q7" i="11"/>
  <c r="Q38" i="11" s="1"/>
  <c r="Q39" i="11" s="1"/>
  <c r="M81" i="11"/>
  <c r="M84" i="11" s="1"/>
  <c r="M87" i="11" s="1"/>
  <c r="K119" i="11"/>
  <c r="O46" i="11"/>
  <c r="L87" i="11"/>
  <c r="P7" i="11"/>
  <c r="P38" i="11" s="1"/>
  <c r="P39" i="11" s="1"/>
  <c r="N84" i="11"/>
  <c r="L116" i="11"/>
  <c r="L119" i="11" s="1"/>
  <c r="L60" i="11"/>
  <c r="L62" i="11" s="1"/>
  <c r="Q60" i="11"/>
  <c r="J73" i="11"/>
  <c r="J75" i="11" s="1"/>
  <c r="N116" i="11"/>
  <c r="N119" i="11" s="1"/>
  <c r="M104" i="11"/>
  <c r="M92" i="11"/>
  <c r="M117" i="11" s="1"/>
  <c r="J116" i="11"/>
  <c r="J119" i="11" s="1"/>
  <c r="O91" i="11"/>
  <c r="M91" i="11"/>
  <c r="P116" i="11"/>
  <c r="P119" i="11" s="1"/>
  <c r="N77" i="11"/>
  <c r="O77" i="11"/>
  <c r="L77" i="11"/>
  <c r="J87" i="11"/>
  <c r="M73" i="11"/>
  <c r="M75" i="11" s="1"/>
  <c r="O67" i="11"/>
  <c r="Q61" i="11"/>
  <c r="Q88" i="11" s="1"/>
  <c r="Q62" i="11"/>
  <c r="M46" i="11"/>
  <c r="M60" i="11" s="1"/>
  <c r="O47" i="11"/>
  <c r="P62" i="11"/>
  <c r="M61" i="11"/>
  <c r="M88" i="11" s="1"/>
  <c r="J61" i="11"/>
  <c r="J88" i="11" s="1"/>
  <c r="O30" i="11"/>
  <c r="N7" i="11"/>
  <c r="N38" i="11" s="1"/>
  <c r="J7" i="11"/>
  <c r="J38" i="11" s="1"/>
  <c r="J39" i="11" s="1"/>
  <c r="O22" i="11"/>
  <c r="L7" i="11"/>
  <c r="L38" i="11" s="1"/>
  <c r="L39" i="11" s="1"/>
  <c r="M8" i="11"/>
  <c r="N85" i="11"/>
  <c r="Q73" i="11"/>
  <c r="Q75" i="11" s="1"/>
  <c r="O117" i="11"/>
  <c r="P87" i="11"/>
  <c r="P75" i="11"/>
  <c r="L85" i="11"/>
  <c r="K62" i="11"/>
  <c r="K86" i="11"/>
  <c r="K74" i="11"/>
  <c r="K75" i="11" s="1"/>
  <c r="Q85" i="11"/>
  <c r="K85" i="11"/>
  <c r="N66" i="11"/>
  <c r="O78" i="11"/>
  <c r="Q77" i="11"/>
  <c r="M78" i="11"/>
  <c r="O93" i="11"/>
  <c r="O41" i="11"/>
  <c r="J83" i="11"/>
  <c r="O8" i="11"/>
  <c r="N62" i="11" l="1"/>
  <c r="M62" i="11"/>
  <c r="P86" i="11"/>
  <c r="P89" i="11" s="1"/>
  <c r="P120" i="11" s="1"/>
  <c r="N87" i="11"/>
  <c r="O87" i="11" s="1"/>
  <c r="O84" i="11"/>
  <c r="O116" i="11"/>
  <c r="M116" i="11"/>
  <c r="M119" i="11" s="1"/>
  <c r="J62" i="11"/>
  <c r="O61" i="11"/>
  <c r="O88" i="11"/>
  <c r="M7" i="11"/>
  <c r="M38" i="11" s="1"/>
  <c r="M39" i="11" s="1"/>
  <c r="O7" i="11"/>
  <c r="L86" i="11"/>
  <c r="L89" i="11" s="1"/>
  <c r="L120" i="11" s="1"/>
  <c r="N39" i="11"/>
  <c r="O38" i="11"/>
  <c r="O39" i="11" s="1"/>
  <c r="K89" i="11"/>
  <c r="K120" i="11" s="1"/>
  <c r="J85" i="11"/>
  <c r="O85" i="11" s="1"/>
  <c r="J86" i="11"/>
  <c r="J89" i="11" s="1"/>
  <c r="J120" i="11" s="1"/>
  <c r="N73" i="11"/>
  <c r="N86" i="11" s="1"/>
  <c r="O66" i="11"/>
  <c r="K87" i="11"/>
  <c r="O83" i="11"/>
  <c r="M83" i="11"/>
  <c r="M77" i="11"/>
  <c r="Q86" i="11"/>
  <c r="Q89" i="11" s="1"/>
  <c r="Q120" i="11" s="1"/>
  <c r="O119" i="11"/>
  <c r="O62" i="11" l="1"/>
  <c r="N89" i="11"/>
  <c r="O86" i="11"/>
  <c r="N75" i="11"/>
  <c r="O75" i="11" s="1"/>
  <c r="O73" i="11"/>
  <c r="M85" i="11"/>
  <c r="M86" i="11"/>
  <c r="M89" i="11" s="1"/>
  <c r="M120" i="11" s="1"/>
  <c r="O89" i="11" l="1"/>
  <c r="N120" i="11"/>
  <c r="O120" i="11" s="1"/>
</calcChain>
</file>

<file path=xl/sharedStrings.xml><?xml version="1.0" encoding="utf-8"?>
<sst xmlns="http://schemas.openxmlformats.org/spreadsheetml/2006/main" count="722" uniqueCount="161">
  <si>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</si>
  <si>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</si>
  <si>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</si>
  <si>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</si>
  <si>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</si>
  <si>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</si>
  <si>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</si>
  <si>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</si>
  <si>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</si>
  <si>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</si>
  <si>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</si>
  <si>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1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</si>
  <si>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</si>
  <si>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</si>
  <si>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</si>
  <si>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</si>
  <si>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</si>
  <si>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</si>
  <si>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</si>
  <si>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</si>
  <si>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</si>
  <si>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</si>
  <si>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</si>
  <si>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</si>
  <si>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</si>
  <si>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</si>
  <si>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</si>
  <si>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</si>
  <si>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INSTITUTO NACIONAL DE MEDICINA LEGAL Y CIENCIAS FORENSES</t>
  </si>
  <si>
    <t>SUBDIRECCIÓN ADMINISTRATIVA Y FINANCIERA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</si>
  <si>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</si>
  <si>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</si>
  <si>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</si>
  <si>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</si>
  <si>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</si>
  <si>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</si>
  <si>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</si>
  <si>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</si>
  <si>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EFECTIVIDAD DE LA INVESTIGACION PEANL Y TECNICO CIENTIFICA</t>
  </si>
  <si>
    <t>Reviso: Cesar Augusto Acuña Reyes- Coordinador Grupo Nacional de Gestión Presupuestal</t>
  </si>
  <si>
    <t>CONCILIACIONES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</si>
  <si>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</si>
  <si>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</si>
  <si>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</si>
  <si>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</si>
  <si>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</si>
  <si>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</si>
  <si>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</si>
  <si>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</si>
  <si>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</si>
  <si>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</si>
  <si>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</si>
  <si>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</si>
  <si>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</si>
  <si>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</si>
  <si>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</si>
  <si>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</si>
  <si>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</si>
  <si>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</si>
  <si>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</si>
  <si>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</si>
  <si>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</si>
  <si>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</si>
  <si>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</si>
  <si>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</si>
  <si>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</si>
  <si>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</si>
  <si>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</si>
  <si>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</si>
  <si>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</si>
  <si>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</si>
  <si>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</si>
  <si>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APORTES DE CESANTÍAS</t>
  </si>
  <si>
    <t>CAJAS DE COMPENSACIÓN FAMILIAR</t>
  </si>
  <si>
    <t>APORTES GENERALES AL SISTEMA DE RIESGOS LABORALES</t>
  </si>
  <si>
    <t>SUELDO DE VACACIONES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</si>
  <si>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</si>
  <si>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</si>
  <si>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</si>
  <si>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</si>
  <si>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</si>
  <si>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</si>
  <si>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</si>
  <si>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</si>
  <si>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</si>
  <si>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</si>
  <si>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</si>
  <si>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ACTIVOS FIJOS NO CLASIFICADOS COMO MAQUINARIA Y EQUIPO</t>
  </si>
  <si>
    <t>MAQUINARIA Y EQUIPO</t>
  </si>
  <si>
    <t>MINERALES; ELECTRICIDAD, GAS Y AGUA</t>
  </si>
  <si>
    <t>PRODUCTOS ALIMENTICIOS, BEBIDAS Y TABACO; TEXTILES, PRENDAS DE VESTIR Y PRODUCTOS DE CUERO</t>
  </si>
  <si>
    <t>OTROS BIENES TRANSPORTABLES (EXCEPTO PRODUCTOS METÁLICOS, MAQUINARIA Y EQUIPO)</t>
  </si>
  <si>
    <t>PRODUCTOS METÁLICOS Y PAQUETES DE SOFTWARE</t>
  </si>
  <si>
    <t>SERVICIOS DE LA CONSTRUCCIÓN</t>
  </si>
  <si>
    <t>SERVICIOS DE ALOJAMIENTO; SERVICIOS DE SUMINISTRO DE COMIDAS Y BEBIDAS; SERVICIOS DE TRANSPORTE; Y SERVICIOS DE DISTRIBUCIÓN DE ELECTRICIDAD, GAS Y AGUA</t>
  </si>
  <si>
    <t>SERVICIOS FINANCIEROS Y SERVICIOS CONEXOS, SERVICIOS INMOBILIARIOS Y SERVICIOS DE LEASING</t>
  </si>
  <si>
    <t>SERVICIOS PRESTADOS A LAS EMPRESAS Y SERVICIOS DE PRODUCCIÓN</t>
  </si>
  <si>
    <t>SERVICIOS PARA LA COMUNIDAD, SOCIALES Y PERSONALES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</si>
  <si>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</si>
  <si>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</si>
  <si>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</si>
  <si>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</si>
  <si>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</si>
  <si>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</si>
  <si>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</si>
  <si>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</si>
  <si>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</si>
  <si>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OTRAS TRANSFERENCIAS - PREVIO CONCEPTO DGPPN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</si>
  <si>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</si>
  <si>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</si>
  <si>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</si>
  <si>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</si>
  <si>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</si>
  <si>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</si>
  <si>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PRESTACIONES SOCIALES</t>
  </si>
  <si>
    <t>A03-TRANSFERENCIAS CORRIENTES</t>
  </si>
  <si>
    <t>A02-GASTOS GENERALES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</si>
  <si>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</si>
  <si>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</si>
  <si>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</si>
  <si>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</si>
  <si>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</si>
  <si>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</si>
  <si>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</si>
  <si>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</si>
  <si>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</si>
  <si>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</si>
  <si>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</si>
  <si>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</si>
  <si>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</si>
  <si>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</si>
  <si>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21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</si>
  <si>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</si>
  <si>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</si>
  <si>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</si>
  <si>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</si>
  <si>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</si>
  <si>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</si>
  <si>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</si>
  <si>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</si>
  <si>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</si>
  <si>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</si>
  <si>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</si>
  <si>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</si>
  <si>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</si>
  <si>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</si>
  <si>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</si>
  <si>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</si>
  <si>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RENOVACIÓN INTEGRAL DE LA SALA DE NECROPSIAS DE LA DIRECCIÓN REGIONAL DEL INSTITUTO NACIONAL DE MEDICINA LEGAL Y CIENCIAS FORENSES.  BOGOTÁ</t>
  </si>
  <si>
    <t>CONSTRUCCIÓN Y DOTACIÓN SEDE MEDICINA LEGAL REGIONAL SUR HUILA  NEIVA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</si>
  <si>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</si>
  <si>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</si>
  <si>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</si>
  <si>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</si>
  <si>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REMUNERACIÓN ADICIONAL DE ANTIGUOS TERRITORIOS NACIONALES</t>
  </si>
  <si>
    <t>GASTOS POR TRIBUTOS MULTAS, SANCIONES E INTERESES DE MORA</t>
  </si>
  <si>
    <t>TOTAL GASTOS POR TRIBUTOS</t>
  </si>
  <si>
    <t xml:space="preserve"> A08-GASTOS POR TRIBUTOS , MULTAS SANCIONES E INTERESES DE MORA</t>
  </si>
  <si>
    <t>Elaboro:  Camilo Gonzalez Forero, Asistente - Grupo Nacional de Gestión Presupuestal</t>
  </si>
  <si>
    <t>EJECUCIÓN PRESUPUESTAL A  30 DE JUNIO 2019</t>
  </si>
  <si>
    <t>Fecha: Junio 30-2019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</si>
</sst>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 * #,##0_ ;_ * \-#,##0_ ;_ * &quot;-&quot;??_ ;_ @_ "/>
  </numFmts>
  <fonts count="2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7"/>
      <color indexed="56"/>
      <name val="Arial Narrow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3366"/>
      <name val="Arial Narrow"/>
      <family val="2"/>
    </font>
    <font>
      <b/>
      <sz val="6"/>
      <color rgb="FF003366"/>
      <name val="Arial Narrow"/>
      <family val="2"/>
    </font>
    <font>
      <b/>
      <sz val="5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8"/>
      <color rgb="FF003366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1" fillId="0" borderId="0" applyFont="0" applyFill="0" applyBorder="0" applyAlignment="0" applyProtection="0"/>
    <xf numFmtId="0" fontId="3" fillId="0" borderId="0"/>
    <xf numFmtId="0" fontId="3" fillId="0" borderId="0"/>
    <xf numFmtId="9" fontId="12" fillId="0" borderId="0" applyFont="0" applyFill="0" applyBorder="0" applyAlignment="0" applyProtection="0"/>
  </cellStyleXfs>
  <cellXfs count="104">
    <xf numFmtId="0" fontId="0" fillId="0" borderId="0" xfId="0"/>
    <xf numFmtId="0" fontId="1" fillId="0" borderId="0" xfId="0" applyFont="1" applyFill="1" applyBorder="1"/>
    <xf numFmtId="164" fontId="1" fillId="0" borderId="0" xfId="1" applyFont="1" applyFill="1" applyBorder="1"/>
    <xf numFmtId="0" fontId="13" fillId="3" borderId="1" xfId="2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 readingOrder="1"/>
    </xf>
    <xf numFmtId="0" fontId="15" fillId="3" borderId="1" xfId="0" applyNumberFormat="1" applyFont="1" applyFill="1" applyBorder="1" applyAlignment="1">
      <alignment horizontal="center" vertical="center" wrapText="1" readingOrder="1"/>
    </xf>
    <xf numFmtId="164" fontId="14" fillId="3" borderId="1" xfId="1" applyFont="1" applyFill="1" applyBorder="1" applyAlignment="1">
      <alignment horizontal="right" vertical="center" wrapText="1" readingOrder="1"/>
    </xf>
    <xf numFmtId="164" fontId="14" fillId="3" borderId="2" xfId="1" applyFont="1" applyFill="1" applyBorder="1" applyAlignment="1">
      <alignment horizontal="right" vertical="center" wrapText="1" readingOrder="1"/>
    </xf>
    <xf numFmtId="0" fontId="5" fillId="0" borderId="0" xfId="0" applyFont="1" applyFill="1" applyBorder="1"/>
    <xf numFmtId="0" fontId="14" fillId="4" borderId="1" xfId="0" applyNumberFormat="1" applyFont="1" applyFill="1" applyBorder="1" applyAlignment="1">
      <alignment horizontal="center" vertical="center" wrapText="1" readingOrder="1"/>
    </xf>
    <xf numFmtId="0" fontId="13" fillId="4" borderId="1" xfId="2" applyFont="1" applyFill="1" applyBorder="1" applyAlignment="1">
      <alignment horizontal="center" vertical="center" wrapText="1"/>
    </xf>
    <xf numFmtId="0" fontId="15" fillId="4" borderId="1" xfId="0" applyNumberFormat="1" applyFont="1" applyFill="1" applyBorder="1" applyAlignment="1">
      <alignment horizontal="center" vertical="center" wrapText="1" readingOrder="1"/>
    </xf>
    <xf numFmtId="164" fontId="14" fillId="4" borderId="1" xfId="1" applyFont="1" applyFill="1" applyBorder="1" applyAlignment="1">
      <alignment horizontal="right" vertical="center" wrapText="1" readingOrder="1"/>
    </xf>
    <xf numFmtId="0" fontId="4" fillId="2" borderId="3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14" fillId="3" borderId="5" xfId="0" applyNumberFormat="1" applyFont="1" applyFill="1" applyBorder="1" applyAlignment="1">
      <alignment horizontal="center" vertical="center" wrapText="1" readingOrder="1"/>
    </xf>
    <xf numFmtId="164" fontId="14" fillId="3" borderId="6" xfId="1" applyFont="1" applyFill="1" applyBorder="1" applyAlignment="1">
      <alignment horizontal="right" vertical="center" wrapText="1" readingOrder="1"/>
    </xf>
    <xf numFmtId="164" fontId="14" fillId="3" borderId="7" xfId="1" applyFont="1" applyFill="1" applyBorder="1" applyAlignment="1">
      <alignment horizontal="right" vertical="center" wrapText="1" readingOrder="1"/>
    </xf>
    <xf numFmtId="0" fontId="14" fillId="4" borderId="5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/>
    <xf numFmtId="0" fontId="1" fillId="5" borderId="0" xfId="0" applyFont="1" applyFill="1" applyBorder="1"/>
    <xf numFmtId="0" fontId="16" fillId="5" borderId="1" xfId="0" applyNumberFormat="1" applyFont="1" applyFill="1" applyBorder="1" applyAlignment="1">
      <alignment horizontal="center" vertical="center" wrapText="1" readingOrder="1"/>
    </xf>
    <xf numFmtId="0" fontId="17" fillId="5" borderId="1" xfId="0" applyNumberFormat="1" applyFont="1" applyFill="1" applyBorder="1" applyAlignment="1">
      <alignment horizontal="center" vertical="center" wrapText="1" readingOrder="1"/>
    </xf>
    <xf numFmtId="164" fontId="16" fillId="5" borderId="1" xfId="1" applyFont="1" applyFill="1" applyBorder="1" applyAlignment="1">
      <alignment horizontal="right" vertical="center" wrapText="1" readingOrder="1"/>
    </xf>
    <xf numFmtId="164" fontId="16" fillId="5" borderId="6" xfId="1" applyFont="1" applyFill="1" applyBorder="1" applyAlignment="1">
      <alignment horizontal="right" vertical="center" wrapText="1" readingOrder="1"/>
    </xf>
    <xf numFmtId="0" fontId="18" fillId="5" borderId="5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vertical="center" wrapText="1" readingOrder="1"/>
    </xf>
    <xf numFmtId="0" fontId="19" fillId="5" borderId="1" xfId="0" applyNumberFormat="1" applyFont="1" applyFill="1" applyBorder="1" applyAlignment="1">
      <alignment horizontal="center" vertical="center" wrapText="1" readingOrder="1"/>
    </xf>
    <xf numFmtId="164" fontId="18" fillId="5" borderId="1" xfId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/>
    </xf>
    <xf numFmtId="165" fontId="7" fillId="0" borderId="0" xfId="1" applyNumberFormat="1" applyFont="1" applyAlignment="1">
      <alignment vertical="top"/>
    </xf>
    <xf numFmtId="164" fontId="7" fillId="0" borderId="0" xfId="1" applyFont="1" applyAlignment="1">
      <alignment horizontal="center" vertical="top"/>
    </xf>
    <xf numFmtId="164" fontId="7" fillId="0" borderId="0" xfId="1" applyFont="1" applyAlignment="1">
      <alignment vertical="top" wrapText="1"/>
    </xf>
    <xf numFmtId="164" fontId="7" fillId="0" borderId="0" xfId="1" applyFont="1" applyAlignment="1">
      <alignment vertical="top"/>
    </xf>
    <xf numFmtId="164" fontId="18" fillId="5" borderId="6" xfId="1" applyFont="1" applyFill="1" applyBorder="1" applyAlignment="1">
      <alignment horizontal="right" vertical="center" wrapText="1" readingOrder="1"/>
    </xf>
    <xf numFmtId="0" fontId="16" fillId="5" borderId="1" xfId="0" applyNumberFormat="1" applyFont="1" applyFill="1" applyBorder="1" applyAlignment="1">
      <alignment vertical="center" wrapText="1" readingOrder="1"/>
    </xf>
    <xf numFmtId="0" fontId="16" fillId="5" borderId="5" xfId="0" applyNumberFormat="1" applyFont="1" applyFill="1" applyBorder="1" applyAlignment="1">
      <alignment horizontal="center" vertical="center" wrapText="1" readingOrder="1"/>
    </xf>
    <xf numFmtId="164" fontId="8" fillId="5" borderId="1" xfId="1" applyFont="1" applyFill="1" applyBorder="1" applyAlignment="1">
      <alignment horizontal="right" vertical="center" wrapText="1" readingOrder="1"/>
    </xf>
    <xf numFmtId="10" fontId="16" fillId="5" borderId="1" xfId="4" applyNumberFormat="1" applyFont="1" applyFill="1" applyBorder="1" applyAlignment="1">
      <alignment horizontal="right" vertical="center" wrapText="1" readingOrder="1"/>
    </xf>
    <xf numFmtId="10" fontId="18" fillId="5" borderId="1" xfId="4" applyNumberFormat="1" applyFont="1" applyFill="1" applyBorder="1" applyAlignment="1">
      <alignment horizontal="right" vertical="center" wrapText="1" readingOrder="1"/>
    </xf>
    <xf numFmtId="10" fontId="14" fillId="3" borderId="1" xfId="4" applyNumberFormat="1" applyFont="1" applyFill="1" applyBorder="1" applyAlignment="1">
      <alignment horizontal="right" vertical="center" wrapText="1" readingOrder="1"/>
    </xf>
    <xf numFmtId="10" fontId="14" fillId="4" borderId="1" xfId="4" applyNumberFormat="1" applyFont="1" applyFill="1" applyBorder="1" applyAlignment="1">
      <alignment horizontal="right" vertical="center" wrapText="1" readingOrder="1"/>
    </xf>
    <xf numFmtId="164" fontId="9" fillId="5" borderId="1" xfId="1" applyFont="1" applyFill="1" applyBorder="1" applyAlignment="1">
      <alignment horizontal="right" vertical="center" wrapText="1" readingOrder="1"/>
    </xf>
    <xf numFmtId="0" fontId="7" fillId="5" borderId="0" xfId="0" applyFont="1" applyFill="1" applyAlignment="1">
      <alignment vertical="top"/>
    </xf>
    <xf numFmtId="164" fontId="1" fillId="5" borderId="0" xfId="1" applyFont="1" applyFill="1" applyBorder="1"/>
    <xf numFmtId="164" fontId="20" fillId="5" borderId="0" xfId="1" applyFont="1" applyFill="1" applyAlignment="1">
      <alignment vertical="top"/>
    </xf>
    <xf numFmtId="164" fontId="7" fillId="5" borderId="0" xfId="1" applyFont="1" applyFill="1" applyAlignment="1">
      <alignment vertical="top"/>
    </xf>
    <xf numFmtId="164" fontId="1" fillId="0" borderId="0" xfId="0" applyNumberFormat="1" applyFont="1" applyFill="1" applyBorder="1"/>
    <xf numFmtId="0" fontId="14" fillId="5" borderId="1" xfId="0" applyNumberFormat="1" applyFont="1" applyFill="1" applyBorder="1" applyAlignment="1">
      <alignment horizontal="center" vertical="center" wrapText="1" readingOrder="1"/>
    </xf>
    <xf numFmtId="164" fontId="8" fillId="5" borderId="6" xfId="1" applyFont="1" applyFill="1" applyBorder="1" applyAlignment="1">
      <alignment horizontal="right" vertical="center" wrapText="1" readingOrder="1"/>
    </xf>
    <xf numFmtId="0" fontId="18" fillId="5" borderId="8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vertical="center" wrapText="1" readingOrder="1"/>
    </xf>
    <xf numFmtId="0" fontId="19" fillId="5" borderId="9" xfId="0" applyNumberFormat="1" applyFont="1" applyFill="1" applyBorder="1" applyAlignment="1">
      <alignment horizontal="center" vertical="center" wrapText="1" readingOrder="1"/>
    </xf>
    <xf numFmtId="164" fontId="18" fillId="5" borderId="9" xfId="1" applyFont="1" applyFill="1" applyBorder="1" applyAlignment="1">
      <alignment horizontal="right" vertical="center" wrapText="1" readingOrder="1"/>
    </xf>
    <xf numFmtId="10" fontId="18" fillId="5" borderId="9" xfId="4" applyNumberFormat="1" applyFont="1" applyFill="1" applyBorder="1" applyAlignment="1">
      <alignment horizontal="right" vertical="center" wrapText="1" readingOrder="1"/>
    </xf>
    <xf numFmtId="164" fontId="18" fillId="5" borderId="10" xfId="1" applyFont="1" applyFill="1" applyBorder="1" applyAlignment="1">
      <alignment horizontal="right" vertical="center" wrapText="1" readingOrder="1"/>
    </xf>
    <xf numFmtId="164" fontId="8" fillId="3" borderId="2" xfId="1" applyFont="1" applyFill="1" applyBorder="1" applyAlignment="1">
      <alignment horizontal="right" vertical="center" wrapText="1" readingOrder="1"/>
    </xf>
    <xf numFmtId="164" fontId="10" fillId="4" borderId="11" xfId="1" applyFont="1" applyFill="1" applyBorder="1" applyAlignment="1">
      <alignment horizontal="right" vertical="center" wrapText="1" readingOrder="1"/>
    </xf>
    <xf numFmtId="164" fontId="10" fillId="4" borderId="2" xfId="1" applyFont="1" applyFill="1" applyBorder="1" applyAlignment="1">
      <alignment horizontal="right" vertical="center" wrapText="1" readingOrder="1"/>
    </xf>
    <xf numFmtId="10" fontId="10" fillId="4" borderId="12" xfId="4" applyNumberFormat="1" applyFont="1" applyFill="1" applyBorder="1" applyAlignment="1">
      <alignment horizontal="right" vertical="center" wrapText="1" readingOrder="1"/>
    </xf>
    <xf numFmtId="10" fontId="10" fillId="4" borderId="1" xfId="4" applyNumberFormat="1" applyFont="1" applyFill="1" applyBorder="1" applyAlignment="1">
      <alignment horizontal="right" vertical="center" wrapText="1" readingOrder="1"/>
    </xf>
    <xf numFmtId="164" fontId="9" fillId="0" borderId="1" xfId="1" applyFont="1" applyFill="1" applyBorder="1" applyAlignment="1">
      <alignment horizontal="right" vertical="center" wrapText="1" readingOrder="1"/>
    </xf>
    <xf numFmtId="164" fontId="7" fillId="5" borderId="0" xfId="0" applyNumberFormat="1" applyFont="1" applyFill="1" applyAlignment="1">
      <alignment vertical="top"/>
    </xf>
    <xf numFmtId="164" fontId="6" fillId="0" borderId="0" xfId="0" applyNumberFormat="1" applyFont="1" applyFill="1" applyBorder="1"/>
    <xf numFmtId="0" fontId="2" fillId="5" borderId="0" xfId="0" applyFont="1" applyFill="1" applyBorder="1"/>
    <xf numFmtId="0" fontId="16" fillId="0" borderId="5" xfId="0" applyNumberFormat="1" applyFont="1" applyFill="1" applyBorder="1" applyAlignment="1">
      <alignment horizontal="center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0" fontId="21" fillId="0" borderId="1" xfId="0" applyNumberFormat="1" applyFont="1" applyFill="1" applyBorder="1" applyAlignment="1">
      <alignment horizontal="center" vertical="center" wrapText="1" readingOrder="1"/>
    </xf>
    <xf numFmtId="0" fontId="22" fillId="0" borderId="1" xfId="0" applyNumberFormat="1" applyFont="1" applyFill="1" applyBorder="1" applyAlignment="1">
      <alignment horizontal="center" vertical="center" wrapText="1" readingOrder="1"/>
    </xf>
    <xf numFmtId="10" fontId="18" fillId="5" borderId="1" xfId="1" applyNumberFormat="1" applyFont="1" applyFill="1" applyBorder="1" applyAlignment="1">
      <alignment horizontal="right" vertical="center" wrapText="1" readingOrder="1"/>
    </xf>
    <xf numFmtId="0" fontId="18" fillId="0" borderId="5" xfId="0" applyNumberFormat="1" applyFont="1" applyFill="1" applyBorder="1" applyAlignment="1">
      <alignment horizontal="center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14" fillId="4" borderId="6" xfId="1" applyFont="1" applyFill="1" applyBorder="1" applyAlignment="1">
      <alignment horizontal="right" vertical="center" wrapText="1" readingOrder="1"/>
    </xf>
    <xf numFmtId="164" fontId="10" fillId="4" borderId="7" xfId="1" applyFont="1" applyFill="1" applyBorder="1" applyAlignment="1">
      <alignment horizontal="right" vertical="center" wrapText="1" readingOrder="1"/>
    </xf>
    <xf numFmtId="164" fontId="10" fillId="4" borderId="13" xfId="1" applyFont="1" applyFill="1" applyBorder="1" applyAlignment="1">
      <alignment horizontal="right" vertical="center" wrapText="1" readingOrder="1"/>
    </xf>
    <xf numFmtId="0" fontId="16" fillId="5" borderId="0" xfId="0" applyNumberFormat="1" applyFont="1" applyFill="1" applyBorder="1" applyAlignment="1">
      <alignment vertical="center" wrapText="1" readingOrder="1"/>
    </xf>
    <xf numFmtId="0" fontId="16" fillId="5" borderId="14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164" fontId="16" fillId="0" borderId="1" xfId="1" applyFont="1" applyFill="1" applyBorder="1" applyAlignment="1">
      <alignment horizontal="right" vertical="center" wrapText="1" readingOrder="1"/>
    </xf>
    <xf numFmtId="10" fontId="16" fillId="0" borderId="1" xfId="4" applyNumberFormat="1" applyFont="1" applyFill="1" applyBorder="1" applyAlignment="1">
      <alignment horizontal="right" vertical="center" wrapText="1" readingOrder="1"/>
    </xf>
    <xf numFmtId="164" fontId="16" fillId="0" borderId="6" xfId="1" applyFont="1" applyFill="1" applyBorder="1" applyAlignment="1">
      <alignment horizontal="right" vertical="center" wrapText="1" readingOrder="1"/>
    </xf>
    <xf numFmtId="0" fontId="23" fillId="3" borderId="18" xfId="0" applyFont="1" applyFill="1" applyBorder="1" applyAlignment="1">
      <alignment horizontal="center"/>
    </xf>
    <xf numFmtId="0" fontId="23" fillId="3" borderId="19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13" fillId="3" borderId="15" xfId="2" applyFont="1" applyFill="1" applyBorder="1" applyAlignment="1">
      <alignment horizontal="center" vertical="center" wrapText="1"/>
    </xf>
    <xf numFmtId="0" fontId="13" fillId="3" borderId="16" xfId="2" applyFont="1" applyFill="1" applyBorder="1" applyAlignment="1">
      <alignment horizontal="center" vertical="center" wrapText="1"/>
    </xf>
    <xf numFmtId="0" fontId="13" fillId="3" borderId="17" xfId="2" applyFont="1" applyFill="1" applyBorder="1" applyAlignment="1">
      <alignment horizontal="center" vertical="center" wrapText="1"/>
    </xf>
    <xf numFmtId="0" fontId="23" fillId="4" borderId="24" xfId="2" applyFont="1" applyFill="1" applyBorder="1" applyAlignment="1">
      <alignment horizontal="center" vertical="center" wrapText="1"/>
    </xf>
    <xf numFmtId="0" fontId="23" fillId="4" borderId="25" xfId="2" applyFont="1" applyFill="1" applyBorder="1" applyAlignment="1">
      <alignment horizontal="center" vertical="center" wrapText="1"/>
    </xf>
    <xf numFmtId="0" fontId="23" fillId="4" borderId="26" xfId="2" applyFont="1" applyFill="1" applyBorder="1" applyAlignment="1">
      <alignment horizontal="center" vertical="center" wrapText="1"/>
    </xf>
    <xf numFmtId="0" fontId="23" fillId="4" borderId="15" xfId="2" applyFont="1" applyFill="1" applyBorder="1" applyAlignment="1">
      <alignment horizontal="center" vertical="center" wrapText="1"/>
    </xf>
    <xf numFmtId="0" fontId="23" fillId="4" borderId="16" xfId="2" applyFont="1" applyFill="1" applyBorder="1" applyAlignment="1">
      <alignment horizontal="center" vertical="center" wrapText="1"/>
    </xf>
    <xf numFmtId="0" fontId="23" fillId="4" borderId="17" xfId="2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2" borderId="21" xfId="2" applyFont="1" applyFill="1" applyBorder="1" applyAlignment="1">
      <alignment horizontal="center" vertical="center" wrapText="1"/>
    </xf>
    <xf numFmtId="0" fontId="4" fillId="2" borderId="22" xfId="2" applyFont="1" applyFill="1" applyBorder="1" applyAlignment="1">
      <alignment horizontal="center" vertical="center" wrapText="1"/>
    </xf>
    <xf numFmtId="0" fontId="4" fillId="2" borderId="23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"/>
  <sheetViews>
    <sheetView showGridLines="0" tabSelected="1" zoomScale="175" zoomScaleNormal="175" workbookViewId="0">
      <pane ySplit="5" topLeftCell="A107" activePane="bottomLeft" state="frozen"/>
      <selection pane="bottomLeft" activeCell="O120" sqref="O120"/>
    </sheetView>
  </sheetViews>
  <sheetFormatPr baseColWidth="10" defaultRowHeight="15" x14ac:dyDescent="0.25"/>
  <cols>
    <col min="1" max="1" width="2.28515625" style="1" bestFit="1" customWidth="1"/>
    <col min="2" max="2" width="2.85546875" style="1" customWidth="1"/>
    <col min="3" max="4" width="3.5703125" style="1" customWidth="1"/>
    <col min="5" max="5" width="3" style="1" customWidth="1"/>
    <col min="6" max="6" width="2.85546875" style="1" customWidth="1"/>
    <col min="7" max="7" width="20.28515625" style="1" customWidth="1"/>
    <col min="8" max="8" width="4.7109375" style="1" customWidth="1"/>
    <col min="9" max="9" width="3.42578125" style="1" bestFit="1" customWidth="1"/>
    <col min="10" max="10" width="13.140625" style="2" customWidth="1"/>
    <col min="11" max="11" width="11.85546875" style="2" customWidth="1"/>
    <col min="12" max="12" width="14.140625" style="47" customWidth="1"/>
    <col min="13" max="13" width="14.85546875" style="2" customWidth="1"/>
    <col min="14" max="14" width="14.5703125" style="47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x14ac:dyDescent="0.25">
      <c r="A1" s="99" t="s">
        <v>28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17" x14ac:dyDescent="0.25">
      <c r="A2" s="99" t="s">
        <v>29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</row>
    <row r="3" spans="1:17" x14ac:dyDescent="0.25">
      <c r="A3" s="99" t="s">
        <v>159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</row>
    <row r="4" spans="1:17" ht="8.25" customHeight="1" thickBot="1" x14ac:dyDescent="0.3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</row>
    <row r="5" spans="1:17" ht="18.75" customHeight="1" thickBot="1" x14ac:dyDescent="0.3">
      <c r="A5" s="101" t="s">
        <v>26</v>
      </c>
      <c r="B5" s="102"/>
      <c r="C5" s="102"/>
      <c r="D5" s="102"/>
      <c r="E5" s="102"/>
      <c r="F5" s="103"/>
      <c r="G5" s="13" t="s">
        <v>1</v>
      </c>
      <c r="H5" s="13" t="s">
        <v>2</v>
      </c>
      <c r="I5" s="13" t="s">
        <v>3</v>
      </c>
      <c r="J5" s="13" t="s">
        <v>41</v>
      </c>
      <c r="K5" s="13" t="s">
        <v>42</v>
      </c>
      <c r="L5" s="13" t="s">
        <v>22</v>
      </c>
      <c r="M5" s="13" t="s">
        <v>23</v>
      </c>
      <c r="N5" s="13" t="s">
        <v>24</v>
      </c>
      <c r="O5" s="13" t="s">
        <v>27</v>
      </c>
      <c r="P5" s="13" t="s">
        <v>25</v>
      </c>
      <c r="Q5" s="14" t="s">
        <v>31</v>
      </c>
    </row>
    <row r="6" spans="1:17" s="8" customFormat="1" ht="14.25" customHeight="1" thickTop="1" thickBot="1" x14ac:dyDescent="0.3">
      <c r="A6" s="87" t="s">
        <v>117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9"/>
    </row>
    <row r="7" spans="1:17" s="20" customFormat="1" ht="17.25" customHeight="1" thickBot="1" x14ac:dyDescent="0.3">
      <c r="A7" s="53" t="s">
        <v>4</v>
      </c>
      <c r="B7" s="54" t="s">
        <v>11</v>
      </c>
      <c r="C7" s="26" t="s">
        <v>43</v>
      </c>
      <c r="D7" s="26" t="s">
        <v>43</v>
      </c>
      <c r="E7" s="54"/>
      <c r="F7" s="54"/>
      <c r="G7" s="55" t="s">
        <v>81</v>
      </c>
      <c r="H7" s="54" t="s">
        <v>6</v>
      </c>
      <c r="I7" s="56">
        <v>10</v>
      </c>
      <c r="J7" s="57">
        <f>J8+J22+J30</f>
        <v>165233200000</v>
      </c>
      <c r="K7" s="57">
        <f>K8+K22+K30</f>
        <v>0</v>
      </c>
      <c r="L7" s="57">
        <f>L8+L22+L30</f>
        <v>72521123266</v>
      </c>
      <c r="M7" s="57">
        <f>M8+M22+M30</f>
        <v>92712076734</v>
      </c>
      <c r="N7" s="57">
        <f>N8+N22+N30</f>
        <v>72521123266</v>
      </c>
      <c r="O7" s="58">
        <f>IF(N7&gt;1,N7/(J7-K7),0)</f>
        <v>0.43890164486313887</v>
      </c>
      <c r="P7" s="57">
        <f>P8+P22+P30</f>
        <v>71461418712</v>
      </c>
      <c r="Q7" s="59">
        <f>Q8+Q22+Q30</f>
        <v>71461418712</v>
      </c>
    </row>
    <row r="8" spans="1:17" s="20" customFormat="1" ht="16.5" customHeight="1" x14ac:dyDescent="0.25">
      <c r="A8" s="25" t="s">
        <v>4</v>
      </c>
      <c r="B8" s="26" t="s">
        <v>43</v>
      </c>
      <c r="C8" s="26" t="s">
        <v>43</v>
      </c>
      <c r="D8" s="26" t="s">
        <v>43</v>
      </c>
      <c r="E8" s="26" t="s">
        <v>43</v>
      </c>
      <c r="F8" s="21"/>
      <c r="G8" s="27" t="s">
        <v>47</v>
      </c>
      <c r="H8" s="26" t="s">
        <v>6</v>
      </c>
      <c r="I8" s="28" t="s">
        <v>7</v>
      </c>
      <c r="J8" s="40">
        <f>SUM(J9:J21)</f>
        <v>112152147068</v>
      </c>
      <c r="K8" s="40">
        <f>SUM(K9:K21)</f>
        <v>0</v>
      </c>
      <c r="L8" s="40">
        <f>SUM(L9:L21)</f>
        <v>48727238918</v>
      </c>
      <c r="M8" s="29">
        <f>SUM(M9:M21)</f>
        <v>63424908150</v>
      </c>
      <c r="N8" s="40">
        <f>SUM(N9:N21)</f>
        <v>48727238918</v>
      </c>
      <c r="O8" s="58">
        <f t="shared" ref="O8:O17" si="0">IF(N8&gt;1,N8/(J8-K8),0)</f>
        <v>0.43447441883083826</v>
      </c>
      <c r="P8" s="29">
        <f>SUM(P9:P21)</f>
        <v>48727238918</v>
      </c>
      <c r="Q8" s="52">
        <f>SUM(Q9:Q21)</f>
        <v>48727238918</v>
      </c>
    </row>
    <row r="9" spans="1:17" s="20" customFormat="1" ht="15" customHeight="1" x14ac:dyDescent="0.25">
      <c r="A9" s="39" t="s">
        <v>4</v>
      </c>
      <c r="B9" s="21" t="s">
        <v>43</v>
      </c>
      <c r="C9" s="21" t="s">
        <v>43</v>
      </c>
      <c r="D9" s="21" t="s">
        <v>43</v>
      </c>
      <c r="E9" s="21" t="s">
        <v>44</v>
      </c>
      <c r="F9" s="21" t="s">
        <v>44</v>
      </c>
      <c r="G9" s="38" t="s">
        <v>45</v>
      </c>
      <c r="H9" s="21" t="s">
        <v>6</v>
      </c>
      <c r="I9" s="22">
        <v>10</v>
      </c>
      <c r="J9" s="23">
        <v>81079123278</v>
      </c>
      <c r="K9" s="23">
        <v>0</v>
      </c>
      <c r="L9" s="23">
        <v>39266803465</v>
      </c>
      <c r="M9" s="23">
        <f t="shared" ref="M9:M21" si="1">+J9-L9-K9</f>
        <v>41812319813</v>
      </c>
      <c r="N9" s="23">
        <v>39266803465</v>
      </c>
      <c r="O9" s="41">
        <f t="shared" si="0"/>
        <v>0.48430227014621224</v>
      </c>
      <c r="P9" s="23">
        <v>39266803465</v>
      </c>
      <c r="Q9" s="24">
        <v>39266803465</v>
      </c>
    </row>
    <row r="10" spans="1:17" s="20" customFormat="1" ht="15" customHeight="1" x14ac:dyDescent="0.25">
      <c r="A10" s="39" t="s">
        <v>4</v>
      </c>
      <c r="B10" s="21" t="s">
        <v>43</v>
      </c>
      <c r="C10" s="21" t="s">
        <v>43</v>
      </c>
      <c r="D10" s="21" t="s">
        <v>43</v>
      </c>
      <c r="E10" s="21" t="s">
        <v>44</v>
      </c>
      <c r="F10" s="21" t="s">
        <v>46</v>
      </c>
      <c r="G10" s="38" t="s">
        <v>63</v>
      </c>
      <c r="H10" s="21" t="s">
        <v>6</v>
      </c>
      <c r="I10" s="22">
        <v>10</v>
      </c>
      <c r="J10" s="23">
        <v>1962254356</v>
      </c>
      <c r="K10" s="23">
        <v>0</v>
      </c>
      <c r="L10" s="23">
        <v>901919829</v>
      </c>
      <c r="M10" s="23">
        <f t="shared" si="1"/>
        <v>1060334527</v>
      </c>
      <c r="N10" s="23">
        <v>901919829</v>
      </c>
      <c r="O10" s="41">
        <f t="shared" si="0"/>
        <v>0.45963451488447099</v>
      </c>
      <c r="P10" s="23">
        <v>901919829</v>
      </c>
      <c r="Q10" s="24">
        <v>901919829</v>
      </c>
    </row>
    <row r="11" spans="1:17" s="20" customFormat="1" ht="16.5" customHeight="1" x14ac:dyDescent="0.25">
      <c r="A11" s="39" t="s">
        <v>4</v>
      </c>
      <c r="B11" s="21" t="s">
        <v>43</v>
      </c>
      <c r="C11" s="21" t="s">
        <v>43</v>
      </c>
      <c r="D11" s="21" t="s">
        <v>43</v>
      </c>
      <c r="E11" s="21" t="s">
        <v>44</v>
      </c>
      <c r="F11" s="21" t="s">
        <v>48</v>
      </c>
      <c r="G11" s="38" t="s">
        <v>64</v>
      </c>
      <c r="H11" s="21" t="s">
        <v>6</v>
      </c>
      <c r="I11" s="22">
        <v>10</v>
      </c>
      <c r="J11" s="23">
        <v>1308353397</v>
      </c>
      <c r="K11" s="23">
        <v>0</v>
      </c>
      <c r="L11" s="23">
        <v>501297882</v>
      </c>
      <c r="M11" s="23">
        <f t="shared" si="1"/>
        <v>807055515</v>
      </c>
      <c r="N11" s="23">
        <v>501297882</v>
      </c>
      <c r="O11" s="41">
        <f t="shared" si="0"/>
        <v>0.38315174107351668</v>
      </c>
      <c r="P11" s="23">
        <v>501297882</v>
      </c>
      <c r="Q11" s="24">
        <v>501297882</v>
      </c>
    </row>
    <row r="12" spans="1:17" s="20" customFormat="1" ht="15" customHeight="1" x14ac:dyDescent="0.25">
      <c r="A12" s="39" t="s">
        <v>4</v>
      </c>
      <c r="B12" s="21" t="s">
        <v>43</v>
      </c>
      <c r="C12" s="21" t="s">
        <v>43</v>
      </c>
      <c r="D12" s="21" t="s">
        <v>43</v>
      </c>
      <c r="E12" s="21" t="s">
        <v>44</v>
      </c>
      <c r="F12" s="21" t="s">
        <v>49</v>
      </c>
      <c r="G12" s="38" t="s">
        <v>50</v>
      </c>
      <c r="H12" s="21" t="s">
        <v>6</v>
      </c>
      <c r="I12" s="22">
        <v>10</v>
      </c>
      <c r="J12" s="23">
        <v>200249103</v>
      </c>
      <c r="K12" s="23">
        <v>0</v>
      </c>
      <c r="L12" s="23">
        <v>95885633</v>
      </c>
      <c r="M12" s="23">
        <f t="shared" si="1"/>
        <v>104363470</v>
      </c>
      <c r="N12" s="23">
        <v>95885633</v>
      </c>
      <c r="O12" s="41">
        <f t="shared" si="0"/>
        <v>0.47883177284444567</v>
      </c>
      <c r="P12" s="23">
        <v>95885633</v>
      </c>
      <c r="Q12" s="24">
        <v>95885633</v>
      </c>
    </row>
    <row r="13" spans="1:17" s="20" customFormat="1" ht="15" customHeight="1" x14ac:dyDescent="0.25">
      <c r="A13" s="39" t="s">
        <v>4</v>
      </c>
      <c r="B13" s="21" t="s">
        <v>43</v>
      </c>
      <c r="C13" s="21" t="s">
        <v>43</v>
      </c>
      <c r="D13" s="21" t="s">
        <v>43</v>
      </c>
      <c r="E13" s="21" t="s">
        <v>44</v>
      </c>
      <c r="F13" s="21" t="s">
        <v>51</v>
      </c>
      <c r="G13" s="38" t="s">
        <v>13</v>
      </c>
      <c r="H13" s="21" t="s">
        <v>6</v>
      </c>
      <c r="I13" s="22">
        <v>10</v>
      </c>
      <c r="J13" s="23">
        <v>290820986</v>
      </c>
      <c r="K13" s="23">
        <v>0</v>
      </c>
      <c r="L13" s="23">
        <v>152091196</v>
      </c>
      <c r="M13" s="23">
        <f t="shared" si="1"/>
        <v>138729790</v>
      </c>
      <c r="N13" s="23">
        <v>152091196</v>
      </c>
      <c r="O13" s="41">
        <f t="shared" si="0"/>
        <v>0.52297187383856814</v>
      </c>
      <c r="P13" s="23">
        <v>152091196</v>
      </c>
      <c r="Q13" s="24">
        <v>152091196</v>
      </c>
    </row>
    <row r="14" spans="1:17" s="20" customFormat="1" ht="15" customHeight="1" x14ac:dyDescent="0.25">
      <c r="A14" s="39" t="s">
        <v>4</v>
      </c>
      <c r="B14" s="21" t="s">
        <v>43</v>
      </c>
      <c r="C14" s="21" t="s">
        <v>43</v>
      </c>
      <c r="D14" s="21" t="s">
        <v>43</v>
      </c>
      <c r="E14" s="21" t="s">
        <v>44</v>
      </c>
      <c r="F14" s="21" t="s">
        <v>52</v>
      </c>
      <c r="G14" s="38" t="s">
        <v>14</v>
      </c>
      <c r="H14" s="21" t="s">
        <v>6</v>
      </c>
      <c r="I14" s="22">
        <v>10</v>
      </c>
      <c r="J14" s="23">
        <v>3955506190</v>
      </c>
      <c r="K14" s="23">
        <v>0</v>
      </c>
      <c r="L14" s="23">
        <v>61523090</v>
      </c>
      <c r="M14" s="23">
        <f t="shared" si="1"/>
        <v>3893983100</v>
      </c>
      <c r="N14" s="23">
        <v>61523090</v>
      </c>
      <c r="O14" s="41">
        <f t="shared" si="0"/>
        <v>1.5553784280640956E-2</v>
      </c>
      <c r="P14" s="23">
        <v>61523090</v>
      </c>
      <c r="Q14" s="24">
        <v>61523090</v>
      </c>
    </row>
    <row r="15" spans="1:17" s="20" customFormat="1" ht="16.5" customHeight="1" x14ac:dyDescent="0.25">
      <c r="A15" s="39" t="s">
        <v>4</v>
      </c>
      <c r="B15" s="21" t="s">
        <v>43</v>
      </c>
      <c r="C15" s="21" t="s">
        <v>43</v>
      </c>
      <c r="D15" s="21" t="s">
        <v>43</v>
      </c>
      <c r="E15" s="21" t="s">
        <v>44</v>
      </c>
      <c r="F15" s="21" t="s">
        <v>53</v>
      </c>
      <c r="G15" s="38" t="s">
        <v>65</v>
      </c>
      <c r="H15" s="21" t="s">
        <v>6</v>
      </c>
      <c r="I15" s="22">
        <v>10</v>
      </c>
      <c r="J15" s="23">
        <v>2756544558</v>
      </c>
      <c r="K15" s="23">
        <v>0</v>
      </c>
      <c r="L15" s="23">
        <v>1750733442</v>
      </c>
      <c r="M15" s="23">
        <f t="shared" si="1"/>
        <v>1005811116</v>
      </c>
      <c r="N15" s="23">
        <v>1750733442</v>
      </c>
      <c r="O15" s="41">
        <f t="shared" si="0"/>
        <v>0.63511886173544674</v>
      </c>
      <c r="P15" s="23">
        <v>1750733442</v>
      </c>
      <c r="Q15" s="24">
        <v>1750733442</v>
      </c>
    </row>
    <row r="16" spans="1:17" s="20" customFormat="1" ht="16.5" customHeight="1" x14ac:dyDescent="0.25">
      <c r="A16" s="39" t="s">
        <v>4</v>
      </c>
      <c r="B16" s="21" t="s">
        <v>43</v>
      </c>
      <c r="C16" s="21" t="s">
        <v>43</v>
      </c>
      <c r="D16" s="21" t="s">
        <v>43</v>
      </c>
      <c r="E16" s="21" t="s">
        <v>44</v>
      </c>
      <c r="F16" s="21" t="s">
        <v>54</v>
      </c>
      <c r="G16" s="38" t="s">
        <v>66</v>
      </c>
      <c r="H16" s="21" t="s">
        <v>6</v>
      </c>
      <c r="I16" s="22">
        <v>10</v>
      </c>
      <c r="J16" s="23">
        <v>355982429</v>
      </c>
      <c r="K16" s="23">
        <v>0</v>
      </c>
      <c r="L16" s="23">
        <v>172251647</v>
      </c>
      <c r="M16" s="23">
        <f t="shared" si="1"/>
        <v>183730782</v>
      </c>
      <c r="N16" s="23">
        <v>172251647</v>
      </c>
      <c r="O16" s="41">
        <f t="shared" si="0"/>
        <v>0.48387682359457129</v>
      </c>
      <c r="P16" s="23">
        <v>172251647</v>
      </c>
      <c r="Q16" s="24">
        <v>172251647</v>
      </c>
    </row>
    <row r="17" spans="1:17" s="20" customFormat="1" ht="16.5" customHeight="1" x14ac:dyDescent="0.25">
      <c r="A17" s="39" t="s">
        <v>4</v>
      </c>
      <c r="B17" s="21" t="s">
        <v>43</v>
      </c>
      <c r="C17" s="21" t="s">
        <v>43</v>
      </c>
      <c r="D17" s="21" t="s">
        <v>43</v>
      </c>
      <c r="E17" s="21" t="s">
        <v>44</v>
      </c>
      <c r="F17" s="21" t="s">
        <v>55</v>
      </c>
      <c r="G17" s="38" t="s">
        <v>16</v>
      </c>
      <c r="H17" s="21" t="s">
        <v>6</v>
      </c>
      <c r="I17" s="22">
        <v>10</v>
      </c>
      <c r="J17" s="23">
        <v>9265215974</v>
      </c>
      <c r="K17" s="23">
        <v>0</v>
      </c>
      <c r="L17" s="23">
        <v>40928957</v>
      </c>
      <c r="M17" s="23">
        <f t="shared" si="1"/>
        <v>9224287017</v>
      </c>
      <c r="N17" s="23">
        <v>40928957</v>
      </c>
      <c r="O17" s="41">
        <f t="shared" si="0"/>
        <v>4.4174854763077967E-3</v>
      </c>
      <c r="P17" s="23">
        <v>40928957</v>
      </c>
      <c r="Q17" s="24">
        <v>40928957</v>
      </c>
    </row>
    <row r="18" spans="1:17" s="20" customFormat="1" ht="16.5" customHeight="1" x14ac:dyDescent="0.25">
      <c r="A18" s="39" t="s">
        <v>4</v>
      </c>
      <c r="B18" s="21" t="s">
        <v>43</v>
      </c>
      <c r="C18" s="21" t="s">
        <v>43</v>
      </c>
      <c r="D18" s="21" t="s">
        <v>43</v>
      </c>
      <c r="E18" s="21" t="s">
        <v>44</v>
      </c>
      <c r="F18" s="21" t="s">
        <v>56</v>
      </c>
      <c r="G18" s="38" t="s">
        <v>15</v>
      </c>
      <c r="H18" s="21" t="s">
        <v>6</v>
      </c>
      <c r="I18" s="22">
        <v>10</v>
      </c>
      <c r="J18" s="23">
        <v>4598527661</v>
      </c>
      <c r="K18" s="23">
        <v>0</v>
      </c>
      <c r="L18" s="23">
        <v>1847420775</v>
      </c>
      <c r="M18" s="23">
        <f t="shared" si="1"/>
        <v>2751106886</v>
      </c>
      <c r="N18" s="23">
        <v>1847420775</v>
      </c>
      <c r="O18" s="41">
        <f t="shared" ref="O18:O23" si="2">IF(N18&gt;1,N18/(J18-K18),0)</f>
        <v>0.40174179893880602</v>
      </c>
      <c r="P18" s="23">
        <v>1847420775</v>
      </c>
      <c r="Q18" s="24">
        <v>1847420775</v>
      </c>
    </row>
    <row r="19" spans="1:17" s="20" customFormat="1" ht="16.5" customHeight="1" x14ac:dyDescent="0.25">
      <c r="A19" s="39" t="s">
        <v>4</v>
      </c>
      <c r="B19" s="21" t="s">
        <v>43</v>
      </c>
      <c r="C19" s="21" t="s">
        <v>43</v>
      </c>
      <c r="D19" s="21" t="s">
        <v>43</v>
      </c>
      <c r="E19" s="21" t="s">
        <v>46</v>
      </c>
      <c r="F19" s="21" t="s">
        <v>54</v>
      </c>
      <c r="G19" s="38" t="s">
        <v>67</v>
      </c>
      <c r="H19" s="21" t="s">
        <v>6</v>
      </c>
      <c r="I19" s="22">
        <v>10</v>
      </c>
      <c r="J19" s="23">
        <v>909939406</v>
      </c>
      <c r="K19" s="23">
        <v>0</v>
      </c>
      <c r="L19" s="23">
        <v>18835741</v>
      </c>
      <c r="M19" s="23">
        <f t="shared" si="1"/>
        <v>891103665</v>
      </c>
      <c r="N19" s="23">
        <v>18835741</v>
      </c>
      <c r="O19" s="41">
        <f t="shared" si="2"/>
        <v>2.0699994830205209E-2</v>
      </c>
      <c r="P19" s="23">
        <v>18835741</v>
      </c>
      <c r="Q19" s="24">
        <v>18835741</v>
      </c>
    </row>
    <row r="20" spans="1:17" s="20" customFormat="1" ht="16.5" customHeight="1" x14ac:dyDescent="0.25">
      <c r="A20" s="39" t="s">
        <v>4</v>
      </c>
      <c r="B20" s="21" t="s">
        <v>43</v>
      </c>
      <c r="C20" s="21" t="s">
        <v>43</v>
      </c>
      <c r="D20" s="21" t="s">
        <v>43</v>
      </c>
      <c r="E20" s="21" t="s">
        <v>46</v>
      </c>
      <c r="F20" s="21" t="s">
        <v>57</v>
      </c>
      <c r="G20" s="38" t="s">
        <v>68</v>
      </c>
      <c r="H20" s="21" t="s">
        <v>6</v>
      </c>
      <c r="I20" s="22">
        <v>10</v>
      </c>
      <c r="J20" s="23">
        <v>909775149</v>
      </c>
      <c r="K20" s="45">
        <v>0</v>
      </c>
      <c r="L20" s="23">
        <v>18698281</v>
      </c>
      <c r="M20" s="23">
        <f t="shared" si="1"/>
        <v>891076868</v>
      </c>
      <c r="N20" s="23">
        <v>18698281</v>
      </c>
      <c r="O20" s="41">
        <f t="shared" si="2"/>
        <v>2.055263986992021E-2</v>
      </c>
      <c r="P20" s="23">
        <v>18698281</v>
      </c>
      <c r="Q20" s="24">
        <v>18698281</v>
      </c>
    </row>
    <row r="21" spans="1:17" s="20" customFormat="1" ht="16.5" customHeight="1" x14ac:dyDescent="0.25">
      <c r="A21" s="39" t="s">
        <v>4</v>
      </c>
      <c r="B21" s="21" t="s">
        <v>43</v>
      </c>
      <c r="C21" s="21" t="s">
        <v>43</v>
      </c>
      <c r="D21" s="21" t="s">
        <v>43</v>
      </c>
      <c r="E21" s="21" t="s">
        <v>46</v>
      </c>
      <c r="F21" s="21" t="s">
        <v>58</v>
      </c>
      <c r="G21" s="38" t="s">
        <v>69</v>
      </c>
      <c r="H21" s="21" t="s">
        <v>6</v>
      </c>
      <c r="I21" s="22">
        <v>10</v>
      </c>
      <c r="J21" s="23">
        <v>4559854581</v>
      </c>
      <c r="K21" s="23">
        <v>0</v>
      </c>
      <c r="L21" s="23">
        <v>3898848980</v>
      </c>
      <c r="M21" s="23">
        <f t="shared" si="1"/>
        <v>661005601</v>
      </c>
      <c r="N21" s="23">
        <v>3898848980</v>
      </c>
      <c r="O21" s="41">
        <f t="shared" si="2"/>
        <v>0.85503800850266631</v>
      </c>
      <c r="P21" s="23">
        <v>3898848980</v>
      </c>
      <c r="Q21" s="24">
        <v>3898848980</v>
      </c>
    </row>
    <row r="22" spans="1:17" s="68" customFormat="1" ht="16.5" customHeight="1" x14ac:dyDescent="0.25">
      <c r="A22" s="25" t="s">
        <v>4</v>
      </c>
      <c r="B22" s="26" t="s">
        <v>43</v>
      </c>
      <c r="C22" s="26" t="s">
        <v>43</v>
      </c>
      <c r="D22" s="26" t="s">
        <v>59</v>
      </c>
      <c r="E22" s="26"/>
      <c r="F22" s="26"/>
      <c r="G22" s="27" t="s">
        <v>82</v>
      </c>
      <c r="H22" s="26" t="s">
        <v>6</v>
      </c>
      <c r="I22" s="22">
        <v>10</v>
      </c>
      <c r="J22" s="29">
        <f>SUM(J23:J29)</f>
        <v>43702000000</v>
      </c>
      <c r="K22" s="29">
        <f>SUM(K23:K37)</f>
        <v>0</v>
      </c>
      <c r="L22" s="29">
        <f>SUM(L23:L29)</f>
        <v>19884474783</v>
      </c>
      <c r="M22" s="29">
        <f>SUM(M23:M29)</f>
        <v>23817525217</v>
      </c>
      <c r="N22" s="29">
        <f>SUM(N23:N29)</f>
        <v>19884474783</v>
      </c>
      <c r="O22" s="42">
        <f t="shared" si="2"/>
        <v>0.45500148238066906</v>
      </c>
      <c r="P22" s="29">
        <f>SUM(P23:P29)</f>
        <v>18824770229</v>
      </c>
      <c r="Q22" s="37">
        <f>SUM(Q23:Q29)</f>
        <v>18824770229</v>
      </c>
    </row>
    <row r="23" spans="1:17" s="20" customFormat="1" ht="16.5" customHeight="1" x14ac:dyDescent="0.25">
      <c r="A23" s="39" t="s">
        <v>4</v>
      </c>
      <c r="B23" s="21" t="s">
        <v>43</v>
      </c>
      <c r="C23" s="21" t="s">
        <v>43</v>
      </c>
      <c r="D23" s="21" t="s">
        <v>59</v>
      </c>
      <c r="E23" s="21" t="s">
        <v>44</v>
      </c>
      <c r="F23" s="21"/>
      <c r="G23" s="38" t="s">
        <v>70</v>
      </c>
      <c r="H23" s="21" t="s">
        <v>6</v>
      </c>
      <c r="I23" s="22">
        <v>10</v>
      </c>
      <c r="J23" s="23">
        <v>12170402991</v>
      </c>
      <c r="K23" s="45">
        <v>0</v>
      </c>
      <c r="L23" s="23">
        <v>6079862800</v>
      </c>
      <c r="M23" s="23">
        <f t="shared" ref="M23:M29" si="3">+J23-L23-K23</f>
        <v>6090540191</v>
      </c>
      <c r="N23" s="23">
        <v>6079862800</v>
      </c>
      <c r="O23" s="41">
        <f t="shared" si="2"/>
        <v>0.49956133782061712</v>
      </c>
      <c r="P23" s="23">
        <v>6079862800</v>
      </c>
      <c r="Q23" s="24">
        <v>6079862800</v>
      </c>
    </row>
    <row r="24" spans="1:17" s="20" customFormat="1" ht="16.5" customHeight="1" x14ac:dyDescent="0.25">
      <c r="A24" s="39" t="s">
        <v>4</v>
      </c>
      <c r="B24" s="21" t="s">
        <v>43</v>
      </c>
      <c r="C24" s="21" t="s">
        <v>43</v>
      </c>
      <c r="D24" s="21" t="s">
        <v>59</v>
      </c>
      <c r="E24" s="21" t="s">
        <v>46</v>
      </c>
      <c r="F24" s="21"/>
      <c r="G24" s="38" t="s">
        <v>71</v>
      </c>
      <c r="H24" s="21" t="s">
        <v>6</v>
      </c>
      <c r="I24" s="22">
        <v>10</v>
      </c>
      <c r="J24" s="23">
        <v>9008626865</v>
      </c>
      <c r="K24" s="23">
        <v>0</v>
      </c>
      <c r="L24" s="23">
        <v>4286905800</v>
      </c>
      <c r="M24" s="23">
        <f t="shared" si="3"/>
        <v>4721721065</v>
      </c>
      <c r="N24" s="23">
        <v>4286905800</v>
      </c>
      <c r="O24" s="41">
        <f t="shared" ref="O24:O34" si="4">IF(N24&gt;1,N24/(J24-K24),0)</f>
        <v>0.47586672910777728</v>
      </c>
      <c r="P24" s="23">
        <v>4286905800</v>
      </c>
      <c r="Q24" s="24">
        <v>4286905800</v>
      </c>
    </row>
    <row r="25" spans="1:17" s="20" customFormat="1" ht="16.5" customHeight="1" x14ac:dyDescent="0.25">
      <c r="A25" s="39" t="s">
        <v>4</v>
      </c>
      <c r="B25" s="21" t="s">
        <v>43</v>
      </c>
      <c r="C25" s="21" t="s">
        <v>43</v>
      </c>
      <c r="D25" s="21" t="s">
        <v>59</v>
      </c>
      <c r="E25" s="21" t="s">
        <v>48</v>
      </c>
      <c r="F25" s="21"/>
      <c r="G25" s="38" t="s">
        <v>72</v>
      </c>
      <c r="H25" s="21" t="s">
        <v>6</v>
      </c>
      <c r="I25" s="22">
        <v>10</v>
      </c>
      <c r="J25" s="23">
        <v>10028154005</v>
      </c>
      <c r="K25" s="23">
        <v>0</v>
      </c>
      <c r="L25" s="23">
        <v>2714440829</v>
      </c>
      <c r="M25" s="23">
        <f t="shared" si="3"/>
        <v>7313713176</v>
      </c>
      <c r="N25" s="23">
        <v>2714440829</v>
      </c>
      <c r="O25" s="41">
        <f>IF(N25&gt;1,N25/(J25-K25),0)</f>
        <v>0.27068200464877085</v>
      </c>
      <c r="P25" s="23">
        <v>2714440829</v>
      </c>
      <c r="Q25" s="24">
        <v>2714440829</v>
      </c>
    </row>
    <row r="26" spans="1:17" s="20" customFormat="1" ht="16.5" customHeight="1" x14ac:dyDescent="0.25">
      <c r="A26" s="39" t="s">
        <v>4</v>
      </c>
      <c r="B26" s="21" t="s">
        <v>43</v>
      </c>
      <c r="C26" s="21" t="s">
        <v>43</v>
      </c>
      <c r="D26" s="21" t="s">
        <v>59</v>
      </c>
      <c r="E26" s="21" t="s">
        <v>49</v>
      </c>
      <c r="F26" s="21"/>
      <c r="G26" s="38" t="s">
        <v>73</v>
      </c>
      <c r="H26" s="21" t="s">
        <v>6</v>
      </c>
      <c r="I26" s="22">
        <v>10</v>
      </c>
      <c r="J26" s="23">
        <v>4697244097</v>
      </c>
      <c r="K26" s="23">
        <v>0</v>
      </c>
      <c r="L26" s="23">
        <v>2111931000</v>
      </c>
      <c r="M26" s="23">
        <f t="shared" si="3"/>
        <v>2585313097</v>
      </c>
      <c r="N26" s="23">
        <v>2111931000</v>
      </c>
      <c r="O26" s="41">
        <f>IF(N26&gt;1,N26/(J26-K26),0)</f>
        <v>0.44961065603314759</v>
      </c>
      <c r="P26" s="23">
        <v>2111931000</v>
      </c>
      <c r="Q26" s="24">
        <v>2111931000</v>
      </c>
    </row>
    <row r="27" spans="1:17" s="20" customFormat="1" ht="16.5" customHeight="1" x14ac:dyDescent="0.25">
      <c r="A27" s="39" t="s">
        <v>4</v>
      </c>
      <c r="B27" s="21" t="s">
        <v>43</v>
      </c>
      <c r="C27" s="21" t="s">
        <v>43</v>
      </c>
      <c r="D27" s="21" t="s">
        <v>59</v>
      </c>
      <c r="E27" s="21" t="s">
        <v>51</v>
      </c>
      <c r="F27" s="21"/>
      <c r="G27" s="38" t="s">
        <v>74</v>
      </c>
      <c r="H27" s="21" t="s">
        <v>6</v>
      </c>
      <c r="I27" s="22" t="s">
        <v>7</v>
      </c>
      <c r="J27" s="23">
        <v>2051127254</v>
      </c>
      <c r="K27" s="23">
        <v>0</v>
      </c>
      <c r="L27" s="23">
        <v>2051057754</v>
      </c>
      <c r="M27" s="23">
        <f t="shared" si="3"/>
        <v>69500</v>
      </c>
      <c r="N27" s="23">
        <v>2051057754</v>
      </c>
      <c r="O27" s="41">
        <f>IF(N27&gt;1,N27/(J27-K27),0)</f>
        <v>0.99996611619300335</v>
      </c>
      <c r="P27" s="23">
        <v>991353200</v>
      </c>
      <c r="Q27" s="24">
        <v>991353200</v>
      </c>
    </row>
    <row r="28" spans="1:17" s="20" customFormat="1" ht="16.5" customHeight="1" x14ac:dyDescent="0.25">
      <c r="A28" s="39" t="s">
        <v>4</v>
      </c>
      <c r="B28" s="21" t="s">
        <v>43</v>
      </c>
      <c r="C28" s="21" t="s">
        <v>43</v>
      </c>
      <c r="D28" s="21" t="s">
        <v>59</v>
      </c>
      <c r="E28" s="21" t="s">
        <v>52</v>
      </c>
      <c r="F28" s="21"/>
      <c r="G28" s="38" t="s">
        <v>17</v>
      </c>
      <c r="H28" s="21" t="s">
        <v>6</v>
      </c>
      <c r="I28" s="22" t="s">
        <v>7</v>
      </c>
      <c r="J28" s="23">
        <v>3423204468</v>
      </c>
      <c r="K28" s="23">
        <v>0</v>
      </c>
      <c r="L28" s="23">
        <v>1584047300</v>
      </c>
      <c r="M28" s="23">
        <f t="shared" si="3"/>
        <v>1839157168</v>
      </c>
      <c r="N28" s="23">
        <v>1584047300</v>
      </c>
      <c r="O28" s="41">
        <f t="shared" si="4"/>
        <v>0.46273814924221462</v>
      </c>
      <c r="P28" s="23">
        <v>1584047300</v>
      </c>
      <c r="Q28" s="24">
        <v>1584047300</v>
      </c>
    </row>
    <row r="29" spans="1:17" s="20" customFormat="1" ht="16.5" customHeight="1" x14ac:dyDescent="0.25">
      <c r="A29" s="39" t="s">
        <v>4</v>
      </c>
      <c r="B29" s="21" t="s">
        <v>43</v>
      </c>
      <c r="C29" s="21" t="s">
        <v>43</v>
      </c>
      <c r="D29" s="21" t="s">
        <v>59</v>
      </c>
      <c r="E29" s="21" t="s">
        <v>53</v>
      </c>
      <c r="F29" s="21"/>
      <c r="G29" s="38" t="s">
        <v>18</v>
      </c>
      <c r="H29" s="21" t="s">
        <v>6</v>
      </c>
      <c r="I29" s="22" t="s">
        <v>7</v>
      </c>
      <c r="J29" s="23">
        <v>2323240320</v>
      </c>
      <c r="K29" s="23">
        <v>0</v>
      </c>
      <c r="L29" s="23">
        <v>1056229300</v>
      </c>
      <c r="M29" s="23">
        <f t="shared" si="3"/>
        <v>1267011020</v>
      </c>
      <c r="N29" s="23">
        <v>1056229300</v>
      </c>
      <c r="O29" s="41">
        <f>IF(N29&gt;1,N29/(J29-K29),0)</f>
        <v>0.45463626423287973</v>
      </c>
      <c r="P29" s="23">
        <v>1056229300</v>
      </c>
      <c r="Q29" s="24">
        <v>1056229300</v>
      </c>
    </row>
    <row r="30" spans="1:17" s="68" customFormat="1" ht="16.5" customHeight="1" x14ac:dyDescent="0.25">
      <c r="A30" s="39" t="s">
        <v>4</v>
      </c>
      <c r="B30" s="26" t="s">
        <v>43</v>
      </c>
      <c r="C30" s="26" t="s">
        <v>43</v>
      </c>
      <c r="D30" s="26" t="s">
        <v>60</v>
      </c>
      <c r="E30" s="26"/>
      <c r="F30" s="26"/>
      <c r="G30" s="27" t="s">
        <v>83</v>
      </c>
      <c r="H30" s="26" t="s">
        <v>6</v>
      </c>
      <c r="I30" s="28" t="s">
        <v>7</v>
      </c>
      <c r="J30" s="29">
        <f>SUM(J31:J37)</f>
        <v>9379052932</v>
      </c>
      <c r="K30" s="29">
        <v>0</v>
      </c>
      <c r="L30" s="29">
        <f>SUM(L31:L37)</f>
        <v>3909409565</v>
      </c>
      <c r="M30" s="29">
        <f>SUM(M31:M37)</f>
        <v>5469643367</v>
      </c>
      <c r="N30" s="29">
        <f>SUM(N31:N37)</f>
        <v>3909409565</v>
      </c>
      <c r="O30" s="42">
        <f t="shared" si="4"/>
        <v>0.41682348882600379</v>
      </c>
      <c r="P30" s="29">
        <f>SUM(P31:P37)</f>
        <v>3909409565</v>
      </c>
      <c r="Q30" s="37">
        <f>SUM(Q31:Q37)</f>
        <v>3909409565</v>
      </c>
    </row>
    <row r="31" spans="1:17" s="20" customFormat="1" ht="16.5" customHeight="1" x14ac:dyDescent="0.25">
      <c r="A31" s="39" t="s">
        <v>4</v>
      </c>
      <c r="B31" s="21" t="s">
        <v>43</v>
      </c>
      <c r="C31" s="21" t="s">
        <v>43</v>
      </c>
      <c r="D31" s="21" t="s">
        <v>60</v>
      </c>
      <c r="E31" s="21" t="s">
        <v>44</v>
      </c>
      <c r="F31" s="21" t="s">
        <v>44</v>
      </c>
      <c r="G31" s="38" t="s">
        <v>75</v>
      </c>
      <c r="H31" s="21" t="s">
        <v>6</v>
      </c>
      <c r="I31" s="22" t="s">
        <v>7</v>
      </c>
      <c r="J31" s="23">
        <v>7205234710</v>
      </c>
      <c r="K31" s="23">
        <v>0</v>
      </c>
      <c r="L31" s="23">
        <v>2882822372</v>
      </c>
      <c r="M31" s="23">
        <f t="shared" ref="M31:M37" si="5">+J31-L31-K31</f>
        <v>4322412338</v>
      </c>
      <c r="N31" s="23">
        <v>2882822372</v>
      </c>
      <c r="O31" s="41">
        <f>IF(N31&gt;1,N31/(J31-K31),0)</f>
        <v>0.4001011053809238</v>
      </c>
      <c r="P31" s="23">
        <v>2882822372</v>
      </c>
      <c r="Q31" s="24">
        <v>2882822372</v>
      </c>
    </row>
    <row r="32" spans="1:17" s="20" customFormat="1" ht="16.5" customHeight="1" x14ac:dyDescent="0.25">
      <c r="A32" s="39" t="s">
        <v>4</v>
      </c>
      <c r="B32" s="21" t="s">
        <v>43</v>
      </c>
      <c r="C32" s="21" t="s">
        <v>43</v>
      </c>
      <c r="D32" s="21" t="s">
        <v>60</v>
      </c>
      <c r="E32" s="21" t="s">
        <v>44</v>
      </c>
      <c r="F32" s="21" t="s">
        <v>46</v>
      </c>
      <c r="G32" s="38" t="s">
        <v>76</v>
      </c>
      <c r="H32" s="21" t="s">
        <v>6</v>
      </c>
      <c r="I32" s="22" t="s">
        <v>7</v>
      </c>
      <c r="J32" s="23">
        <v>437259324</v>
      </c>
      <c r="K32" s="23">
        <v>0</v>
      </c>
      <c r="L32" s="23">
        <v>199843663</v>
      </c>
      <c r="M32" s="23">
        <f t="shared" si="5"/>
        <v>237415661</v>
      </c>
      <c r="N32" s="23">
        <v>199843663</v>
      </c>
      <c r="O32" s="41">
        <f t="shared" si="4"/>
        <v>0.45703693902248271</v>
      </c>
      <c r="P32" s="23">
        <v>199843663</v>
      </c>
      <c r="Q32" s="24">
        <v>199843663</v>
      </c>
    </row>
    <row r="33" spans="1:17" s="20" customFormat="1" ht="16.5" customHeight="1" x14ac:dyDescent="0.25">
      <c r="A33" s="39" t="s">
        <v>4</v>
      </c>
      <c r="B33" s="21" t="s">
        <v>43</v>
      </c>
      <c r="C33" s="21" t="s">
        <v>43</v>
      </c>
      <c r="D33" s="21" t="s">
        <v>60</v>
      </c>
      <c r="E33" s="21" t="s">
        <v>44</v>
      </c>
      <c r="F33" s="21" t="s">
        <v>48</v>
      </c>
      <c r="G33" s="38" t="s">
        <v>77</v>
      </c>
      <c r="H33" s="21" t="s">
        <v>6</v>
      </c>
      <c r="I33" s="22" t="s">
        <v>7</v>
      </c>
      <c r="J33" s="23">
        <v>508845383</v>
      </c>
      <c r="K33" s="23">
        <v>0</v>
      </c>
      <c r="L33" s="23">
        <v>209490232</v>
      </c>
      <c r="M33" s="23">
        <f t="shared" si="5"/>
        <v>299355151</v>
      </c>
      <c r="N33" s="23">
        <v>209490232</v>
      </c>
      <c r="O33" s="41">
        <f>IF(N33&gt;1,N33/(J33-K33),0)</f>
        <v>0.41169722473437476</v>
      </c>
      <c r="P33" s="23">
        <v>209490232</v>
      </c>
      <c r="Q33" s="24">
        <v>209490232</v>
      </c>
    </row>
    <row r="34" spans="1:17" s="20" customFormat="1" ht="16.5" customHeight="1" x14ac:dyDescent="0.25">
      <c r="A34" s="39" t="s">
        <v>4</v>
      </c>
      <c r="B34" s="21" t="s">
        <v>43</v>
      </c>
      <c r="C34" s="21" t="s">
        <v>43</v>
      </c>
      <c r="D34" s="21" t="s">
        <v>60</v>
      </c>
      <c r="E34" s="21" t="s">
        <v>46</v>
      </c>
      <c r="F34" s="21"/>
      <c r="G34" s="38" t="s">
        <v>78</v>
      </c>
      <c r="H34" s="21" t="s">
        <v>6</v>
      </c>
      <c r="I34" s="22" t="s">
        <v>7</v>
      </c>
      <c r="J34" s="23">
        <v>265947664</v>
      </c>
      <c r="K34" s="23">
        <v>0</v>
      </c>
      <c r="L34" s="23">
        <v>118880550</v>
      </c>
      <c r="M34" s="23">
        <f t="shared" si="5"/>
        <v>147067114</v>
      </c>
      <c r="N34" s="23">
        <v>118880550</v>
      </c>
      <c r="O34" s="41">
        <f t="shared" si="4"/>
        <v>0.4470073104308222</v>
      </c>
      <c r="P34" s="23">
        <v>118880550</v>
      </c>
      <c r="Q34" s="24">
        <v>118880550</v>
      </c>
    </row>
    <row r="35" spans="1:17" s="20" customFormat="1" ht="16.5" customHeight="1" x14ac:dyDescent="0.25">
      <c r="A35" s="39" t="s">
        <v>4</v>
      </c>
      <c r="B35" s="21" t="s">
        <v>43</v>
      </c>
      <c r="C35" s="21" t="s">
        <v>43</v>
      </c>
      <c r="D35" s="21" t="s">
        <v>60</v>
      </c>
      <c r="E35" s="21" t="s">
        <v>61</v>
      </c>
      <c r="F35" s="21"/>
      <c r="G35" s="38" t="s">
        <v>79</v>
      </c>
      <c r="H35" s="21" t="s">
        <v>6</v>
      </c>
      <c r="I35" s="22" t="s">
        <v>7</v>
      </c>
      <c r="J35" s="23">
        <v>803691050</v>
      </c>
      <c r="K35" s="23">
        <v>0</v>
      </c>
      <c r="L35" s="23">
        <v>433975922</v>
      </c>
      <c r="M35" s="23">
        <f t="shared" si="5"/>
        <v>369715128</v>
      </c>
      <c r="N35" s="23">
        <v>433975922</v>
      </c>
      <c r="O35" s="41">
        <f>IF(N35&gt;1,N35/(J35-K35),0)</f>
        <v>0.53997854274972956</v>
      </c>
      <c r="P35" s="23">
        <v>433975922</v>
      </c>
      <c r="Q35" s="24">
        <v>433975922</v>
      </c>
    </row>
    <row r="36" spans="1:17" s="20" customFormat="1" ht="16.5" customHeight="1" x14ac:dyDescent="0.25">
      <c r="A36" s="39" t="s">
        <v>4</v>
      </c>
      <c r="B36" s="21" t="s">
        <v>43</v>
      </c>
      <c r="C36" s="21" t="s">
        <v>43</v>
      </c>
      <c r="D36" s="21" t="s">
        <v>60</v>
      </c>
      <c r="E36" s="21" t="s">
        <v>62</v>
      </c>
      <c r="F36" s="21"/>
      <c r="G36" s="38" t="s">
        <v>80</v>
      </c>
      <c r="H36" s="21" t="s">
        <v>6</v>
      </c>
      <c r="I36" s="22" t="s">
        <v>7</v>
      </c>
      <c r="J36" s="23">
        <v>58074801</v>
      </c>
      <c r="K36" s="23">
        <v>0</v>
      </c>
      <c r="L36" s="23">
        <v>20091916</v>
      </c>
      <c r="M36" s="23">
        <f t="shared" si="5"/>
        <v>37982885</v>
      </c>
      <c r="N36" s="23">
        <v>20091916</v>
      </c>
      <c r="O36" s="41">
        <f>IF(N36&gt;1,N36/(J36-K36),0)</f>
        <v>0.3459661618125906</v>
      </c>
      <c r="P36" s="23">
        <v>20091916</v>
      </c>
      <c r="Q36" s="24">
        <v>20091916</v>
      </c>
    </row>
    <row r="37" spans="1:17" s="20" customFormat="1" ht="16.5" customHeight="1" x14ac:dyDescent="0.25">
      <c r="A37" s="39" t="s">
        <v>4</v>
      </c>
      <c r="B37" s="21" t="s">
        <v>43</v>
      </c>
      <c r="C37" s="21" t="s">
        <v>43</v>
      </c>
      <c r="D37" s="21" t="s">
        <v>60</v>
      </c>
      <c r="E37" s="21">
        <v>72</v>
      </c>
      <c r="F37" s="21"/>
      <c r="G37" s="38" t="s">
        <v>154</v>
      </c>
      <c r="H37" s="21" t="s">
        <v>6</v>
      </c>
      <c r="I37" s="22" t="s">
        <v>7</v>
      </c>
      <c r="J37" s="23">
        <v>100000000</v>
      </c>
      <c r="K37" s="23">
        <v>0</v>
      </c>
      <c r="L37" s="23">
        <v>44304910</v>
      </c>
      <c r="M37" s="23">
        <f t="shared" si="5"/>
        <v>55695090</v>
      </c>
      <c r="N37" s="23">
        <v>44304910</v>
      </c>
      <c r="O37" s="41">
        <f>IF(N37&gt;1,N37/(J37-K37),0)</f>
        <v>0.44304909999999997</v>
      </c>
      <c r="P37" s="23">
        <v>44304910</v>
      </c>
      <c r="Q37" s="24">
        <v>44304910</v>
      </c>
    </row>
    <row r="38" spans="1:17" ht="16.5" customHeight="1" x14ac:dyDescent="0.25">
      <c r="A38" s="15" t="s">
        <v>4</v>
      </c>
      <c r="B38" s="4" t="s">
        <v>43</v>
      </c>
      <c r="C38" s="4"/>
      <c r="D38" s="4"/>
      <c r="E38" s="4"/>
      <c r="F38" s="4"/>
      <c r="G38" s="3" t="s">
        <v>12</v>
      </c>
      <c r="H38" s="4" t="s">
        <v>6</v>
      </c>
      <c r="I38" s="5" t="s">
        <v>7</v>
      </c>
      <c r="J38" s="6">
        <f>J7</f>
        <v>165233200000</v>
      </c>
      <c r="K38" s="6">
        <f>K7</f>
        <v>0</v>
      </c>
      <c r="L38" s="6">
        <f>L7</f>
        <v>72521123266</v>
      </c>
      <c r="M38" s="6">
        <f>M7</f>
        <v>92712076734</v>
      </c>
      <c r="N38" s="6">
        <f>N7</f>
        <v>72521123266</v>
      </c>
      <c r="O38" s="43">
        <f>IF(N38&gt;1,N38/(J38-K38),0)</f>
        <v>0.43890164486313887</v>
      </c>
      <c r="P38" s="6">
        <f>P7</f>
        <v>71461418712</v>
      </c>
      <c r="Q38" s="16">
        <f>Q7</f>
        <v>71461418712</v>
      </c>
    </row>
    <row r="39" spans="1:17" ht="15" customHeight="1" thickBot="1" x14ac:dyDescent="0.3">
      <c r="A39" s="90" t="s">
        <v>30</v>
      </c>
      <c r="B39" s="91"/>
      <c r="C39" s="91"/>
      <c r="D39" s="91"/>
      <c r="E39" s="91"/>
      <c r="F39" s="91"/>
      <c r="G39" s="91"/>
      <c r="H39" s="91"/>
      <c r="I39" s="92"/>
      <c r="J39" s="7">
        <f>J38</f>
        <v>165233200000</v>
      </c>
      <c r="K39" s="7">
        <f>K38</f>
        <v>0</v>
      </c>
      <c r="L39" s="7">
        <f>L38</f>
        <v>72521123266</v>
      </c>
      <c r="M39" s="7">
        <f>SUM(M38:M38)</f>
        <v>92712076734</v>
      </c>
      <c r="N39" s="7">
        <f>N38</f>
        <v>72521123266</v>
      </c>
      <c r="O39" s="43">
        <f>O38</f>
        <v>0.43890164486313887</v>
      </c>
      <c r="P39" s="7">
        <f>P38</f>
        <v>71461418712</v>
      </c>
      <c r="Q39" s="17">
        <f>Q38</f>
        <v>71461418712</v>
      </c>
    </row>
    <row r="40" spans="1:17" ht="15.75" customHeight="1" thickBot="1" x14ac:dyDescent="0.3">
      <c r="A40" s="87" t="s">
        <v>116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9"/>
    </row>
    <row r="41" spans="1:17" s="20" customFormat="1" ht="16.5" customHeight="1" x14ac:dyDescent="0.25">
      <c r="A41" s="25" t="s">
        <v>4</v>
      </c>
      <c r="B41" s="26" t="s">
        <v>59</v>
      </c>
      <c r="C41" s="26" t="s">
        <v>43</v>
      </c>
      <c r="D41" s="26"/>
      <c r="E41" s="26"/>
      <c r="F41" s="26"/>
      <c r="G41" s="27" t="s">
        <v>104</v>
      </c>
      <c r="H41" s="26" t="s">
        <v>6</v>
      </c>
      <c r="I41" s="28">
        <v>10</v>
      </c>
      <c r="J41" s="40">
        <f>J43+J44</f>
        <v>425000000</v>
      </c>
      <c r="K41" s="29">
        <f>K43+K44</f>
        <v>0</v>
      </c>
      <c r="L41" s="40">
        <f>L43+L44</f>
        <v>17185123</v>
      </c>
      <c r="M41" s="29">
        <f>M43+M44</f>
        <v>407814877</v>
      </c>
      <c r="N41" s="29">
        <f>N43+N44</f>
        <v>17185123</v>
      </c>
      <c r="O41" s="42">
        <f t="shared" ref="O41:O47" si="6">IF(N41&gt;1,N41/(J41-K41),0)</f>
        <v>4.0435583529411762E-2</v>
      </c>
      <c r="P41" s="29">
        <f>P43+P44</f>
        <v>5854800</v>
      </c>
      <c r="Q41" s="37">
        <f>Q43+Q44</f>
        <v>5854800</v>
      </c>
    </row>
    <row r="42" spans="1:17" s="20" customFormat="1" ht="16.5" customHeight="1" x14ac:dyDescent="0.25">
      <c r="A42" s="25" t="s">
        <v>4</v>
      </c>
      <c r="B42" s="26" t="s">
        <v>59</v>
      </c>
      <c r="C42" s="26" t="s">
        <v>43</v>
      </c>
      <c r="D42" s="26"/>
      <c r="E42" s="26"/>
      <c r="F42" s="26"/>
      <c r="G42" s="27" t="s">
        <v>104</v>
      </c>
      <c r="H42" s="26" t="s">
        <v>9</v>
      </c>
      <c r="I42" s="28">
        <v>20</v>
      </c>
      <c r="J42" s="40">
        <f>J45</f>
        <v>579700000</v>
      </c>
      <c r="K42" s="29">
        <f>K45</f>
        <v>0</v>
      </c>
      <c r="L42" s="40">
        <f t="shared" ref="L42:Q42" si="7">L45</f>
        <v>0</v>
      </c>
      <c r="M42" s="29">
        <f>M45</f>
        <v>579700000</v>
      </c>
      <c r="N42" s="29">
        <f t="shared" si="7"/>
        <v>0</v>
      </c>
      <c r="O42" s="42">
        <f t="shared" si="6"/>
        <v>0</v>
      </c>
      <c r="P42" s="29">
        <f t="shared" si="7"/>
        <v>0</v>
      </c>
      <c r="Q42" s="37">
        <f t="shared" si="7"/>
        <v>0</v>
      </c>
    </row>
    <row r="43" spans="1:17" s="20" customFormat="1" ht="15" customHeight="1" x14ac:dyDescent="0.25">
      <c r="A43" s="39" t="s">
        <v>4</v>
      </c>
      <c r="B43" s="21" t="s">
        <v>59</v>
      </c>
      <c r="C43" s="21" t="s">
        <v>43</v>
      </c>
      <c r="D43" s="21" t="s">
        <v>43</v>
      </c>
      <c r="E43" s="21" t="s">
        <v>48</v>
      </c>
      <c r="F43" s="71"/>
      <c r="G43" s="38" t="s">
        <v>87</v>
      </c>
      <c r="H43" s="21" t="s">
        <v>6</v>
      </c>
      <c r="I43" s="22" t="s">
        <v>7</v>
      </c>
      <c r="J43" s="65">
        <v>10000000</v>
      </c>
      <c r="K43" s="29">
        <f>K46</f>
        <v>0</v>
      </c>
      <c r="L43" s="65">
        <v>9836823</v>
      </c>
      <c r="M43" s="45">
        <f>J43-K43-L43</f>
        <v>163177</v>
      </c>
      <c r="N43" s="45">
        <v>9836823</v>
      </c>
      <c r="O43" s="41">
        <f t="shared" si="6"/>
        <v>0.98368230000000001</v>
      </c>
      <c r="P43" s="23">
        <v>0</v>
      </c>
      <c r="Q43" s="24">
        <v>0</v>
      </c>
    </row>
    <row r="44" spans="1:17" s="20" customFormat="1" ht="15" customHeight="1" x14ac:dyDescent="0.25">
      <c r="A44" s="39" t="s">
        <v>4</v>
      </c>
      <c r="B44" s="21" t="s">
        <v>59</v>
      </c>
      <c r="C44" s="21" t="s">
        <v>43</v>
      </c>
      <c r="D44" s="21" t="s">
        <v>43</v>
      </c>
      <c r="E44" s="21" t="s">
        <v>49</v>
      </c>
      <c r="F44" s="71"/>
      <c r="G44" s="38" t="s">
        <v>88</v>
      </c>
      <c r="H44" s="21" t="s">
        <v>6</v>
      </c>
      <c r="I44" s="22" t="s">
        <v>7</v>
      </c>
      <c r="J44" s="65">
        <v>415000000</v>
      </c>
      <c r="K44" s="65">
        <v>0</v>
      </c>
      <c r="L44" s="65">
        <v>7348300</v>
      </c>
      <c r="M44" s="45">
        <f>+J44-L44-K44</f>
        <v>407651700</v>
      </c>
      <c r="N44" s="23">
        <v>7348300</v>
      </c>
      <c r="O44" s="41">
        <f t="shared" si="6"/>
        <v>1.7706746987951806E-2</v>
      </c>
      <c r="P44" s="23">
        <v>5854800</v>
      </c>
      <c r="Q44" s="24">
        <v>5854800</v>
      </c>
    </row>
    <row r="45" spans="1:17" s="20" customFormat="1" ht="15" customHeight="1" x14ac:dyDescent="0.25">
      <c r="A45" s="39" t="s">
        <v>4</v>
      </c>
      <c r="B45" s="21" t="s">
        <v>59</v>
      </c>
      <c r="C45" s="21" t="s">
        <v>43</v>
      </c>
      <c r="D45" s="21" t="s">
        <v>43</v>
      </c>
      <c r="E45" s="21" t="s">
        <v>49</v>
      </c>
      <c r="F45" s="71"/>
      <c r="G45" s="38" t="s">
        <v>88</v>
      </c>
      <c r="H45" s="21" t="s">
        <v>9</v>
      </c>
      <c r="I45" s="22" t="s">
        <v>10</v>
      </c>
      <c r="J45" s="65">
        <v>579700000</v>
      </c>
      <c r="K45" s="65">
        <v>0</v>
      </c>
      <c r="L45" s="65">
        <v>0</v>
      </c>
      <c r="M45" s="23">
        <f>+J45-L45-K45</f>
        <v>579700000</v>
      </c>
      <c r="N45" s="23">
        <v>0</v>
      </c>
      <c r="O45" s="41">
        <f t="shared" si="6"/>
        <v>0</v>
      </c>
      <c r="P45" s="23">
        <v>0</v>
      </c>
      <c r="Q45" s="24">
        <v>0</v>
      </c>
    </row>
    <row r="46" spans="1:17" s="68" customFormat="1" ht="15" customHeight="1" x14ac:dyDescent="0.25">
      <c r="A46" s="25" t="s">
        <v>4</v>
      </c>
      <c r="B46" s="26" t="s">
        <v>59</v>
      </c>
      <c r="C46" s="26" t="s">
        <v>59</v>
      </c>
      <c r="D46" s="26"/>
      <c r="E46" s="26"/>
      <c r="F46" s="72"/>
      <c r="G46" s="27" t="s">
        <v>105</v>
      </c>
      <c r="H46" s="26" t="s">
        <v>6</v>
      </c>
      <c r="I46" s="28">
        <v>10</v>
      </c>
      <c r="J46" s="70">
        <f>J48+J49+J50+J51+J52+J53+J55+J56+J57+J58</f>
        <v>18975476789</v>
      </c>
      <c r="K46" s="70">
        <f>K48+K49+K50+K51+K52+K53+K55+K56+K57+K58</f>
        <v>0</v>
      </c>
      <c r="L46" s="70">
        <f>L48+L49+L50+L51+L52+L53+L55+L56+L57+L58</f>
        <v>16144888348.9</v>
      </c>
      <c r="M46" s="40">
        <f>M48+M49+M50+M51+M52+M53+M55+M56+M57+M58</f>
        <v>2830588440.1000009</v>
      </c>
      <c r="N46" s="29">
        <f>N48+N49+N50+N51+N52+N53+N55+N56+N57+N58</f>
        <v>15714248741.4</v>
      </c>
      <c r="O46" s="42">
        <f t="shared" si="6"/>
        <v>0.82813459267118283</v>
      </c>
      <c r="P46" s="29">
        <f>P48+P49+P50+P51+P52+P53+P55+P56+P57+P58</f>
        <v>7900662901.9499998</v>
      </c>
      <c r="Q46" s="37">
        <f>Q48+Q49+Q50+Q51+Q52+Q53+Q55+Q56+Q57+Q58</f>
        <v>7799266280.9499998</v>
      </c>
    </row>
    <row r="47" spans="1:17" s="68" customFormat="1" ht="15" customHeight="1" x14ac:dyDescent="0.25">
      <c r="A47" s="25" t="s">
        <v>4</v>
      </c>
      <c r="B47" s="26" t="s">
        <v>59</v>
      </c>
      <c r="C47" s="26" t="s">
        <v>59</v>
      </c>
      <c r="D47" s="26"/>
      <c r="E47" s="26"/>
      <c r="F47" s="72"/>
      <c r="G47" s="27" t="s">
        <v>105</v>
      </c>
      <c r="H47" s="26" t="s">
        <v>9</v>
      </c>
      <c r="I47" s="28">
        <v>20</v>
      </c>
      <c r="J47" s="70">
        <f>J54+J59</f>
        <v>261300000</v>
      </c>
      <c r="K47" s="70">
        <f>K54+K59</f>
        <v>0</v>
      </c>
      <c r="L47" s="70">
        <f>L54+L59</f>
        <v>6572253</v>
      </c>
      <c r="M47" s="40">
        <f>M54+M59</f>
        <v>254727747</v>
      </c>
      <c r="N47" s="29">
        <f>N54+N59</f>
        <v>6572253</v>
      </c>
      <c r="O47" s="42">
        <f t="shared" si="6"/>
        <v>2.5152135476463836E-2</v>
      </c>
      <c r="P47" s="29">
        <f>P54+P59</f>
        <v>6279829</v>
      </c>
      <c r="Q47" s="37">
        <f>Q54+Q59</f>
        <v>6279829</v>
      </c>
    </row>
    <row r="48" spans="1:17" s="20" customFormat="1" ht="16.5" x14ac:dyDescent="0.25">
      <c r="A48" s="39" t="s">
        <v>4</v>
      </c>
      <c r="B48" s="21" t="s">
        <v>59</v>
      </c>
      <c r="C48" s="21" t="s">
        <v>59</v>
      </c>
      <c r="D48" s="21" t="s">
        <v>43</v>
      </c>
      <c r="E48" s="21" t="s">
        <v>44</v>
      </c>
      <c r="F48" s="71"/>
      <c r="G48" s="38" t="s">
        <v>89</v>
      </c>
      <c r="H48" s="21" t="s">
        <v>6</v>
      </c>
      <c r="I48" s="22" t="s">
        <v>7</v>
      </c>
      <c r="J48" s="65">
        <v>7800000</v>
      </c>
      <c r="K48" s="45">
        <v>0</v>
      </c>
      <c r="L48" s="65">
        <v>709600</v>
      </c>
      <c r="M48" s="23">
        <f>+J48-L48-K48</f>
        <v>7090400</v>
      </c>
      <c r="N48" s="23">
        <v>709600</v>
      </c>
      <c r="O48" s="41">
        <f t="shared" ref="O48:O53" si="8">IF(N48&gt;1,N48/(J48-K48),0)</f>
        <v>9.0974358974358974E-2</v>
      </c>
      <c r="P48" s="23">
        <v>709600</v>
      </c>
      <c r="Q48" s="24">
        <v>709600</v>
      </c>
    </row>
    <row r="49" spans="1:19" s="20" customFormat="1" ht="25.5" customHeight="1" x14ac:dyDescent="0.25">
      <c r="A49" s="39" t="s">
        <v>4</v>
      </c>
      <c r="B49" s="21" t="s">
        <v>59</v>
      </c>
      <c r="C49" s="21" t="s">
        <v>59</v>
      </c>
      <c r="D49" s="21" t="s">
        <v>43</v>
      </c>
      <c r="E49" s="21" t="s">
        <v>46</v>
      </c>
      <c r="F49" s="71"/>
      <c r="G49" s="38" t="s">
        <v>90</v>
      </c>
      <c r="H49" s="21" t="s">
        <v>6</v>
      </c>
      <c r="I49" s="22" t="s">
        <v>7</v>
      </c>
      <c r="J49" s="65">
        <v>478274125</v>
      </c>
      <c r="K49" s="65">
        <v>0</v>
      </c>
      <c r="L49" s="65">
        <v>353439461.60000002</v>
      </c>
      <c r="M49" s="23">
        <f t="shared" ref="M49:M59" si="9">+J49-L49-K49</f>
        <v>124834663.39999998</v>
      </c>
      <c r="N49" s="23">
        <v>132271181.59999999</v>
      </c>
      <c r="O49" s="41">
        <f t="shared" si="8"/>
        <v>0.27655935097889728</v>
      </c>
      <c r="P49" s="23">
        <v>30826556.600000001</v>
      </c>
      <c r="Q49" s="24">
        <v>30826556.600000001</v>
      </c>
    </row>
    <row r="50" spans="1:19" s="20" customFormat="1" ht="26.25" customHeight="1" x14ac:dyDescent="0.25">
      <c r="A50" s="39" t="s">
        <v>4</v>
      </c>
      <c r="B50" s="21" t="s">
        <v>59</v>
      </c>
      <c r="C50" s="21" t="s">
        <v>59</v>
      </c>
      <c r="D50" s="21" t="s">
        <v>43</v>
      </c>
      <c r="E50" s="21" t="s">
        <v>48</v>
      </c>
      <c r="F50" s="71"/>
      <c r="G50" s="38" t="s">
        <v>91</v>
      </c>
      <c r="H50" s="21" t="s">
        <v>6</v>
      </c>
      <c r="I50" s="22" t="s">
        <v>7</v>
      </c>
      <c r="J50" s="65">
        <v>536029402</v>
      </c>
      <c r="K50" s="65">
        <v>0</v>
      </c>
      <c r="L50" s="65">
        <v>341454206</v>
      </c>
      <c r="M50" s="23">
        <f t="shared" si="9"/>
        <v>194575196</v>
      </c>
      <c r="N50" s="23">
        <v>312170296</v>
      </c>
      <c r="O50" s="41">
        <f t="shared" si="8"/>
        <v>0.58237532276261217</v>
      </c>
      <c r="P50" s="23">
        <v>127654111</v>
      </c>
      <c r="Q50" s="24">
        <v>124912345</v>
      </c>
    </row>
    <row r="51" spans="1:19" s="20" customFormat="1" ht="16.5" x14ac:dyDescent="0.25">
      <c r="A51" s="39" t="s">
        <v>4</v>
      </c>
      <c r="B51" s="21" t="s">
        <v>59</v>
      </c>
      <c r="C51" s="21" t="s">
        <v>59</v>
      </c>
      <c r="D51" s="21" t="s">
        <v>43</v>
      </c>
      <c r="E51" s="21" t="s">
        <v>49</v>
      </c>
      <c r="F51" s="71"/>
      <c r="G51" s="38" t="s">
        <v>92</v>
      </c>
      <c r="H51" s="21" t="s">
        <v>6</v>
      </c>
      <c r="I51" s="22" t="s">
        <v>7</v>
      </c>
      <c r="J51" s="65">
        <v>79500000</v>
      </c>
      <c r="K51" s="23">
        <v>0</v>
      </c>
      <c r="L51" s="65">
        <v>48971518</v>
      </c>
      <c r="M51" s="23">
        <f t="shared" si="9"/>
        <v>30528482</v>
      </c>
      <c r="N51" s="23">
        <v>48971518</v>
      </c>
      <c r="O51" s="41">
        <f t="shared" si="8"/>
        <v>0.61599393710691819</v>
      </c>
      <c r="P51" s="23">
        <v>43408229</v>
      </c>
      <c r="Q51" s="24">
        <v>42321692</v>
      </c>
    </row>
    <row r="52" spans="1:19" s="20" customFormat="1" ht="16.5" x14ac:dyDescent="0.25">
      <c r="A52" s="39" t="s">
        <v>4</v>
      </c>
      <c r="B52" s="21" t="s">
        <v>59</v>
      </c>
      <c r="C52" s="21" t="s">
        <v>59</v>
      </c>
      <c r="D52" s="21" t="s">
        <v>59</v>
      </c>
      <c r="E52" s="21" t="s">
        <v>51</v>
      </c>
      <c r="F52" s="71"/>
      <c r="G52" s="38" t="s">
        <v>93</v>
      </c>
      <c r="H52" s="21" t="s">
        <v>6</v>
      </c>
      <c r="I52" s="22" t="s">
        <v>7</v>
      </c>
      <c r="J52" s="65">
        <v>37380762</v>
      </c>
      <c r="K52" s="23">
        <v>0</v>
      </c>
      <c r="L52" s="65">
        <v>23521190</v>
      </c>
      <c r="M52" s="23">
        <f t="shared" si="9"/>
        <v>13859572</v>
      </c>
      <c r="N52" s="23">
        <v>13568700</v>
      </c>
      <c r="O52" s="41">
        <f t="shared" si="8"/>
        <v>0.36298617989649329</v>
      </c>
      <c r="P52" s="23">
        <v>13568700</v>
      </c>
      <c r="Q52" s="24">
        <v>13108700</v>
      </c>
    </row>
    <row r="53" spans="1:19" s="20" customFormat="1" ht="49.5" x14ac:dyDescent="0.25">
      <c r="A53" s="39" t="s">
        <v>4</v>
      </c>
      <c r="B53" s="21" t="s">
        <v>59</v>
      </c>
      <c r="C53" s="21" t="s">
        <v>59</v>
      </c>
      <c r="D53" s="21" t="s">
        <v>59</v>
      </c>
      <c r="E53" s="21" t="s">
        <v>52</v>
      </c>
      <c r="F53" s="71"/>
      <c r="G53" s="38" t="s">
        <v>94</v>
      </c>
      <c r="H53" s="21" t="s">
        <v>6</v>
      </c>
      <c r="I53" s="22" t="s">
        <v>7</v>
      </c>
      <c r="J53" s="65">
        <v>3174521453</v>
      </c>
      <c r="K53" s="23">
        <v>0</v>
      </c>
      <c r="L53" s="65">
        <v>2218398660.3299999</v>
      </c>
      <c r="M53" s="23">
        <f t="shared" si="9"/>
        <v>956122792.67000008</v>
      </c>
      <c r="N53" s="23">
        <v>2218398660.3299999</v>
      </c>
      <c r="O53" s="41">
        <f t="shared" si="8"/>
        <v>0.69881356707593179</v>
      </c>
      <c r="P53" s="23">
        <v>1608283272.3299999</v>
      </c>
      <c r="Q53" s="24">
        <v>1544826193.3299999</v>
      </c>
    </row>
    <row r="54" spans="1:19" s="20" customFormat="1" ht="43.5" customHeight="1" x14ac:dyDescent="0.25">
      <c r="A54" s="39" t="s">
        <v>4</v>
      </c>
      <c r="B54" s="21" t="s">
        <v>59</v>
      </c>
      <c r="C54" s="21" t="s">
        <v>59</v>
      </c>
      <c r="D54" s="21" t="s">
        <v>59</v>
      </c>
      <c r="E54" s="21" t="s">
        <v>52</v>
      </c>
      <c r="F54" s="71"/>
      <c r="G54" s="38" t="s">
        <v>94</v>
      </c>
      <c r="H54" s="21" t="s">
        <v>9</v>
      </c>
      <c r="I54" s="22" t="s">
        <v>10</v>
      </c>
      <c r="J54" s="65">
        <v>251300000</v>
      </c>
      <c r="K54" s="45">
        <v>0</v>
      </c>
      <c r="L54" s="65">
        <v>397700</v>
      </c>
      <c r="M54" s="23">
        <f t="shared" si="9"/>
        <v>250902300</v>
      </c>
      <c r="N54" s="23">
        <v>397700</v>
      </c>
      <c r="O54" s="41">
        <f t="shared" ref="O54:O62" si="10">IF(N54&gt;1,N54/(J54-K54),0)</f>
        <v>1.5825706327099085E-3</v>
      </c>
      <c r="P54" s="23">
        <v>295700</v>
      </c>
      <c r="Q54" s="24">
        <v>295700</v>
      </c>
    </row>
    <row r="55" spans="1:19" s="20" customFormat="1" ht="23.25" customHeight="1" x14ac:dyDescent="0.25">
      <c r="A55" s="39" t="s">
        <v>4</v>
      </c>
      <c r="B55" s="21" t="s">
        <v>59</v>
      </c>
      <c r="C55" s="21" t="s">
        <v>59</v>
      </c>
      <c r="D55" s="21" t="s">
        <v>59</v>
      </c>
      <c r="E55" s="21" t="s">
        <v>53</v>
      </c>
      <c r="F55" s="21"/>
      <c r="G55" s="38" t="s">
        <v>95</v>
      </c>
      <c r="H55" s="21" t="s">
        <v>6</v>
      </c>
      <c r="I55" s="22" t="s">
        <v>7</v>
      </c>
      <c r="J55" s="65">
        <v>2520294318</v>
      </c>
      <c r="K55" s="45">
        <v>0</v>
      </c>
      <c r="L55" s="65">
        <v>2439646483.5799999</v>
      </c>
      <c r="M55" s="23">
        <f t="shared" si="9"/>
        <v>80647834.420000076</v>
      </c>
      <c r="N55" s="23">
        <v>2386642840.5799999</v>
      </c>
      <c r="O55" s="41">
        <f t="shared" si="10"/>
        <v>0.94696989297422207</v>
      </c>
      <c r="P55" s="23">
        <v>1859912648.6400001</v>
      </c>
      <c r="Q55" s="24">
        <v>1859912648.6400001</v>
      </c>
    </row>
    <row r="56" spans="1:19" s="20" customFormat="1" ht="24.75" x14ac:dyDescent="0.25">
      <c r="A56" s="39" t="s">
        <v>4</v>
      </c>
      <c r="B56" s="21" t="s">
        <v>59</v>
      </c>
      <c r="C56" s="21" t="s">
        <v>59</v>
      </c>
      <c r="D56" s="21" t="s">
        <v>59</v>
      </c>
      <c r="E56" s="21" t="s">
        <v>54</v>
      </c>
      <c r="F56" s="21"/>
      <c r="G56" s="38" t="s">
        <v>96</v>
      </c>
      <c r="H56" s="21" t="s">
        <v>6</v>
      </c>
      <c r="I56" s="22" t="s">
        <v>7</v>
      </c>
      <c r="J56" s="65">
        <v>10262302698</v>
      </c>
      <c r="K56" s="45">
        <v>0</v>
      </c>
      <c r="L56" s="65">
        <v>9650415335.3899994</v>
      </c>
      <c r="M56" s="23">
        <f t="shared" si="9"/>
        <v>611887362.61000061</v>
      </c>
      <c r="N56" s="23">
        <v>9613764940.8899994</v>
      </c>
      <c r="O56" s="41">
        <f t="shared" si="10"/>
        <v>0.93680387568022205</v>
      </c>
      <c r="P56" s="23">
        <v>3600983208.3800001</v>
      </c>
      <c r="Q56" s="24">
        <v>3594754973.3800001</v>
      </c>
    </row>
    <row r="57" spans="1:19" s="20" customFormat="1" ht="24.75" x14ac:dyDescent="0.25">
      <c r="A57" s="39" t="s">
        <v>4</v>
      </c>
      <c r="B57" s="21" t="s">
        <v>59</v>
      </c>
      <c r="C57" s="21" t="s">
        <v>59</v>
      </c>
      <c r="D57" s="21" t="s">
        <v>59</v>
      </c>
      <c r="E57" s="21" t="s">
        <v>55</v>
      </c>
      <c r="F57" s="21"/>
      <c r="G57" s="38" t="s">
        <v>97</v>
      </c>
      <c r="H57" s="21" t="s">
        <v>6</v>
      </c>
      <c r="I57" s="22" t="s">
        <v>7</v>
      </c>
      <c r="J57" s="65">
        <v>964490633</v>
      </c>
      <c r="K57" s="45">
        <v>0</v>
      </c>
      <c r="L57" s="65">
        <v>664700569</v>
      </c>
      <c r="M57" s="23">
        <f t="shared" si="9"/>
        <v>299790064</v>
      </c>
      <c r="N57" s="23">
        <v>584119679</v>
      </c>
      <c r="O57" s="41">
        <f t="shared" si="10"/>
        <v>0.60562504083956203</v>
      </c>
      <c r="P57" s="23">
        <v>219084842</v>
      </c>
      <c r="Q57" s="24">
        <v>211715417</v>
      </c>
    </row>
    <row r="58" spans="1:19" s="20" customFormat="1" ht="16.5" x14ac:dyDescent="0.25">
      <c r="A58" s="39" t="s">
        <v>4</v>
      </c>
      <c r="B58" s="21" t="s">
        <v>59</v>
      </c>
      <c r="C58" s="21" t="s">
        <v>59</v>
      </c>
      <c r="D58" s="21" t="s">
        <v>59</v>
      </c>
      <c r="E58" s="21" t="s">
        <v>56</v>
      </c>
      <c r="F58" s="21"/>
      <c r="G58" s="38" t="s">
        <v>98</v>
      </c>
      <c r="H58" s="21" t="s">
        <v>6</v>
      </c>
      <c r="I58" s="22" t="s">
        <v>7</v>
      </c>
      <c r="J58" s="65">
        <v>914883398</v>
      </c>
      <c r="K58" s="23">
        <v>0</v>
      </c>
      <c r="L58" s="65">
        <v>403631325</v>
      </c>
      <c r="M58" s="23">
        <f>+J58-L58-K58</f>
        <v>511252073</v>
      </c>
      <c r="N58" s="23">
        <v>403631325</v>
      </c>
      <c r="O58" s="41">
        <f t="shared" si="10"/>
        <v>0.44118335285389015</v>
      </c>
      <c r="P58" s="23">
        <v>396231734</v>
      </c>
      <c r="Q58" s="24">
        <v>376178155</v>
      </c>
    </row>
    <row r="59" spans="1:19" s="20" customFormat="1" ht="15" customHeight="1" x14ac:dyDescent="0.25">
      <c r="A59" s="39" t="s">
        <v>4</v>
      </c>
      <c r="B59" s="21" t="s">
        <v>59</v>
      </c>
      <c r="C59" s="21" t="s">
        <v>59</v>
      </c>
      <c r="D59" s="21" t="s">
        <v>59</v>
      </c>
      <c r="E59" s="21" t="s">
        <v>56</v>
      </c>
      <c r="F59" s="21"/>
      <c r="G59" s="38" t="s">
        <v>98</v>
      </c>
      <c r="H59" s="21" t="s">
        <v>6</v>
      </c>
      <c r="I59" s="22">
        <v>20</v>
      </c>
      <c r="J59" s="65">
        <v>10000000</v>
      </c>
      <c r="K59" s="23">
        <v>0</v>
      </c>
      <c r="L59" s="65">
        <v>6174553</v>
      </c>
      <c r="M59" s="23">
        <f t="shared" si="9"/>
        <v>3825447</v>
      </c>
      <c r="N59" s="23">
        <v>6174553</v>
      </c>
      <c r="O59" s="41">
        <f t="shared" si="10"/>
        <v>0.61745530000000004</v>
      </c>
      <c r="P59" s="23">
        <v>5984129</v>
      </c>
      <c r="Q59" s="24">
        <v>5984129</v>
      </c>
    </row>
    <row r="60" spans="1:19" ht="16.5" customHeight="1" x14ac:dyDescent="0.25">
      <c r="A60" s="15" t="s">
        <v>4</v>
      </c>
      <c r="B60" s="4" t="s">
        <v>59</v>
      </c>
      <c r="C60" s="4"/>
      <c r="D60" s="4"/>
      <c r="E60" s="4"/>
      <c r="F60" s="4"/>
      <c r="G60" s="4" t="s">
        <v>103</v>
      </c>
      <c r="H60" s="4" t="s">
        <v>6</v>
      </c>
      <c r="I60" s="4" t="s">
        <v>7</v>
      </c>
      <c r="J60" s="6">
        <f t="shared" ref="J60:L61" si="11">J41+J46</f>
        <v>19400476789</v>
      </c>
      <c r="K60" s="6">
        <f t="shared" si="11"/>
        <v>0</v>
      </c>
      <c r="L60" s="6">
        <f t="shared" si="11"/>
        <v>16162073471.9</v>
      </c>
      <c r="M60" s="6">
        <f>M46+M41</f>
        <v>3238403317.1000009</v>
      </c>
      <c r="N60" s="6">
        <f>N41+N46</f>
        <v>15731433864.4</v>
      </c>
      <c r="O60" s="43">
        <f t="shared" si="10"/>
        <v>0.81087872403835282</v>
      </c>
      <c r="P60" s="6">
        <f>P41+P46</f>
        <v>7906517701.9499998</v>
      </c>
      <c r="Q60" s="16">
        <f>Q41+Q46</f>
        <v>7805121080.9499998</v>
      </c>
      <c r="R60" s="50"/>
    </row>
    <row r="61" spans="1:19" ht="16.5" customHeight="1" x14ac:dyDescent="0.25">
      <c r="A61" s="15" t="s">
        <v>4</v>
      </c>
      <c r="B61" s="4" t="s">
        <v>59</v>
      </c>
      <c r="C61" s="4"/>
      <c r="D61" s="4"/>
      <c r="E61" s="4"/>
      <c r="F61" s="4"/>
      <c r="G61" s="4" t="s">
        <v>103</v>
      </c>
      <c r="H61" s="4" t="s">
        <v>9</v>
      </c>
      <c r="I61" s="4">
        <v>20</v>
      </c>
      <c r="J61" s="6">
        <f t="shared" si="11"/>
        <v>841000000</v>
      </c>
      <c r="K61" s="6">
        <f t="shared" si="11"/>
        <v>0</v>
      </c>
      <c r="L61" s="6">
        <f t="shared" si="11"/>
        <v>6572253</v>
      </c>
      <c r="M61" s="6">
        <f>M47+M42</f>
        <v>834427747</v>
      </c>
      <c r="N61" s="6">
        <f>N42+N47</f>
        <v>6572253</v>
      </c>
      <c r="O61" s="6">
        <f t="shared" si="10"/>
        <v>7.814807372175981E-3</v>
      </c>
      <c r="P61" s="6">
        <f>P42+P47</f>
        <v>6279829</v>
      </c>
      <c r="Q61" s="16">
        <f>Q42+Q47</f>
        <v>6279829</v>
      </c>
      <c r="S61" s="50"/>
    </row>
    <row r="62" spans="1:19" ht="15.75" customHeight="1" thickBot="1" x14ac:dyDescent="0.3">
      <c r="A62" s="90" t="s">
        <v>106</v>
      </c>
      <c r="B62" s="91"/>
      <c r="C62" s="91"/>
      <c r="D62" s="91"/>
      <c r="E62" s="91"/>
      <c r="F62" s="91"/>
      <c r="G62" s="91"/>
      <c r="H62" s="91"/>
      <c r="I62" s="92"/>
      <c r="J62" s="7">
        <f>SUM(J60:J61)</f>
        <v>20241476789</v>
      </c>
      <c r="K62" s="7">
        <f>SUM(K60:K61)</f>
        <v>0</v>
      </c>
      <c r="L62" s="7">
        <f>SUM(L60:L61)</f>
        <v>16168645724.9</v>
      </c>
      <c r="M62" s="7">
        <f>SUM(M60:M61)</f>
        <v>4072831064.1000009</v>
      </c>
      <c r="N62" s="7">
        <f>SUM(N60:N61)</f>
        <v>15738006117.4</v>
      </c>
      <c r="O62" s="43">
        <f t="shared" si="10"/>
        <v>0.77751274185451924</v>
      </c>
      <c r="P62" s="7">
        <f>SUM(P60:P61)</f>
        <v>7912797530.9499998</v>
      </c>
      <c r="Q62" s="17">
        <f>SUM(Q60:Q61)</f>
        <v>7811400909.9499998</v>
      </c>
    </row>
    <row r="63" spans="1:19" ht="15.75" customHeight="1" thickBot="1" x14ac:dyDescent="0.3">
      <c r="A63" s="87" t="s">
        <v>115</v>
      </c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9"/>
    </row>
    <row r="64" spans="1:19" s="68" customFormat="1" ht="24.75" customHeight="1" x14ac:dyDescent="0.25">
      <c r="A64" s="25" t="s">
        <v>4</v>
      </c>
      <c r="B64" s="26" t="s">
        <v>60</v>
      </c>
      <c r="C64" s="26" t="s">
        <v>60</v>
      </c>
      <c r="D64" s="26" t="s">
        <v>43</v>
      </c>
      <c r="E64" s="26"/>
      <c r="F64" s="26"/>
      <c r="G64" s="27" t="s">
        <v>118</v>
      </c>
      <c r="H64" s="26" t="s">
        <v>6</v>
      </c>
      <c r="I64" s="28">
        <v>10</v>
      </c>
      <c r="J64" s="29">
        <f>J65</f>
        <v>5000000000</v>
      </c>
      <c r="K64" s="29">
        <f>K65</f>
        <v>5000000000</v>
      </c>
      <c r="L64" s="29">
        <f>L65</f>
        <v>0</v>
      </c>
      <c r="M64" s="29">
        <f>M65</f>
        <v>0</v>
      </c>
      <c r="N64" s="29">
        <f>N65</f>
        <v>0</v>
      </c>
      <c r="O64" s="42">
        <f t="shared" ref="O64:O72" si="12">IF(N64&gt;1,N64/(J64-K64),0)</f>
        <v>0</v>
      </c>
      <c r="P64" s="29">
        <f>P65</f>
        <v>0</v>
      </c>
      <c r="Q64" s="37">
        <f>Q65</f>
        <v>0</v>
      </c>
    </row>
    <row r="65" spans="1:19" s="68" customFormat="1" ht="24.75" customHeight="1" x14ac:dyDescent="0.25">
      <c r="A65" s="25" t="s">
        <v>4</v>
      </c>
      <c r="B65" s="26" t="s">
        <v>60</v>
      </c>
      <c r="C65" s="26" t="s">
        <v>60</v>
      </c>
      <c r="D65" s="26">
        <v>1</v>
      </c>
      <c r="E65" s="26">
        <v>999</v>
      </c>
      <c r="F65" s="26"/>
      <c r="G65" s="27" t="s">
        <v>107</v>
      </c>
      <c r="H65" s="26" t="s">
        <v>6</v>
      </c>
      <c r="I65" s="28">
        <v>10</v>
      </c>
      <c r="J65" s="29">
        <v>5000000000</v>
      </c>
      <c r="K65" s="29">
        <v>5000000000</v>
      </c>
      <c r="L65" s="29">
        <v>0</v>
      </c>
      <c r="M65" s="29">
        <f>J65-L65-K65</f>
        <v>0</v>
      </c>
      <c r="N65" s="29">
        <v>0</v>
      </c>
      <c r="O65" s="42">
        <f t="shared" si="12"/>
        <v>0</v>
      </c>
      <c r="P65" s="29">
        <v>0</v>
      </c>
      <c r="Q65" s="37">
        <v>0</v>
      </c>
    </row>
    <row r="66" spans="1:19" s="68" customFormat="1" ht="24.75" customHeight="1" x14ac:dyDescent="0.25">
      <c r="A66" s="25" t="s">
        <v>4</v>
      </c>
      <c r="B66" s="26" t="s">
        <v>60</v>
      </c>
      <c r="C66" s="26" t="s">
        <v>84</v>
      </c>
      <c r="D66" s="26">
        <v>2</v>
      </c>
      <c r="E66" s="26"/>
      <c r="F66" s="26"/>
      <c r="G66" s="27" t="s">
        <v>114</v>
      </c>
      <c r="H66" s="26" t="s">
        <v>6</v>
      </c>
      <c r="I66" s="28">
        <v>10</v>
      </c>
      <c r="J66" s="29">
        <f>J67</f>
        <v>1060800000</v>
      </c>
      <c r="K66" s="29">
        <f>K67</f>
        <v>0</v>
      </c>
      <c r="L66" s="29">
        <f>L67</f>
        <v>406452727</v>
      </c>
      <c r="M66" s="29">
        <f>M67</f>
        <v>654347273</v>
      </c>
      <c r="N66" s="29">
        <f>N67</f>
        <v>406452727</v>
      </c>
      <c r="O66" s="73">
        <f t="shared" si="12"/>
        <v>0.38315679392911012</v>
      </c>
      <c r="P66" s="29">
        <f>P67</f>
        <v>406452727</v>
      </c>
      <c r="Q66" s="37">
        <f>Q67</f>
        <v>406452727</v>
      </c>
    </row>
    <row r="67" spans="1:19" s="68" customFormat="1" ht="24.75" customHeight="1" x14ac:dyDescent="0.25">
      <c r="A67" s="25" t="s">
        <v>4</v>
      </c>
      <c r="B67" s="26" t="s">
        <v>60</v>
      </c>
      <c r="C67" s="26" t="s">
        <v>84</v>
      </c>
      <c r="D67" s="26" t="s">
        <v>59</v>
      </c>
      <c r="E67" s="26" t="s">
        <v>85</v>
      </c>
      <c r="F67" s="26"/>
      <c r="G67" s="27" t="s">
        <v>108</v>
      </c>
      <c r="H67" s="26" t="s">
        <v>6</v>
      </c>
      <c r="I67" s="28">
        <v>10</v>
      </c>
      <c r="J67" s="29">
        <f>J68+J69</f>
        <v>1060800000</v>
      </c>
      <c r="K67" s="29">
        <f>K68+K69</f>
        <v>0</v>
      </c>
      <c r="L67" s="29">
        <f t="shared" ref="L67:Q67" si="13">L68+L69</f>
        <v>406452727</v>
      </c>
      <c r="M67" s="29">
        <f>M68+M69</f>
        <v>654347273</v>
      </c>
      <c r="N67" s="29">
        <f t="shared" si="13"/>
        <v>406452727</v>
      </c>
      <c r="O67" s="42">
        <f t="shared" si="12"/>
        <v>0.38315679392911012</v>
      </c>
      <c r="P67" s="29">
        <f t="shared" si="13"/>
        <v>406452727</v>
      </c>
      <c r="Q67" s="37">
        <f t="shared" si="13"/>
        <v>406452727</v>
      </c>
    </row>
    <row r="68" spans="1:19" s="20" customFormat="1" ht="16.5" customHeight="1" x14ac:dyDescent="0.25">
      <c r="A68" s="39" t="s">
        <v>4</v>
      </c>
      <c r="B68" s="21" t="s">
        <v>60</v>
      </c>
      <c r="C68" s="21" t="s">
        <v>84</v>
      </c>
      <c r="D68" s="21" t="s">
        <v>59</v>
      </c>
      <c r="E68" s="21" t="s">
        <v>85</v>
      </c>
      <c r="F68" s="21" t="s">
        <v>44</v>
      </c>
      <c r="G68" s="38" t="s">
        <v>99</v>
      </c>
      <c r="H68" s="21" t="s">
        <v>6</v>
      </c>
      <c r="I68" s="21" t="s">
        <v>7</v>
      </c>
      <c r="J68" s="45">
        <v>684900000</v>
      </c>
      <c r="K68" s="23">
        <v>0</v>
      </c>
      <c r="L68" s="45">
        <v>307640852</v>
      </c>
      <c r="M68" s="23">
        <f>+J68-L68-K68</f>
        <v>377259148</v>
      </c>
      <c r="N68" s="45">
        <v>307640852</v>
      </c>
      <c r="O68" s="41">
        <f t="shared" si="12"/>
        <v>0.44917630603007741</v>
      </c>
      <c r="P68" s="45">
        <v>307640852</v>
      </c>
      <c r="Q68" s="75">
        <v>307640852</v>
      </c>
    </row>
    <row r="69" spans="1:19" s="20" customFormat="1" ht="16.5" customHeight="1" x14ac:dyDescent="0.25">
      <c r="A69" s="39" t="s">
        <v>4</v>
      </c>
      <c r="B69" s="21" t="s">
        <v>60</v>
      </c>
      <c r="C69" s="21" t="s">
        <v>84</v>
      </c>
      <c r="D69" s="21" t="s">
        <v>59</v>
      </c>
      <c r="E69" s="21" t="s">
        <v>85</v>
      </c>
      <c r="F69" s="21" t="s">
        <v>46</v>
      </c>
      <c r="G69" s="38" t="s">
        <v>100</v>
      </c>
      <c r="H69" s="21" t="s">
        <v>6</v>
      </c>
      <c r="I69" s="21" t="s">
        <v>7</v>
      </c>
      <c r="J69" s="45">
        <v>375900000</v>
      </c>
      <c r="K69" s="23">
        <v>0</v>
      </c>
      <c r="L69" s="45">
        <v>98811875</v>
      </c>
      <c r="M69" s="23">
        <f>+J69-L69-K69</f>
        <v>277088125</v>
      </c>
      <c r="N69" s="45">
        <v>98811875</v>
      </c>
      <c r="O69" s="41">
        <f t="shared" si="12"/>
        <v>0.26286745144985368</v>
      </c>
      <c r="P69" s="45">
        <v>98811875</v>
      </c>
      <c r="Q69" s="75">
        <v>98811875</v>
      </c>
    </row>
    <row r="70" spans="1:19" s="68" customFormat="1" ht="16.5" customHeight="1" x14ac:dyDescent="0.25">
      <c r="A70" s="25" t="s">
        <v>4</v>
      </c>
      <c r="B70" s="26" t="s">
        <v>60</v>
      </c>
      <c r="C70" s="26" t="s">
        <v>7</v>
      </c>
      <c r="D70" s="26"/>
      <c r="E70" s="26"/>
      <c r="F70" s="26"/>
      <c r="G70" s="27" t="s">
        <v>113</v>
      </c>
      <c r="H70" s="26" t="s">
        <v>6</v>
      </c>
      <c r="I70" s="26">
        <v>11</v>
      </c>
      <c r="J70" s="40">
        <f>J71+J72</f>
        <v>264350000</v>
      </c>
      <c r="K70" s="29">
        <f>K71+K72</f>
        <v>0</v>
      </c>
      <c r="L70" s="40">
        <f t="shared" ref="L70:Q70" si="14">L71+L72</f>
        <v>0</v>
      </c>
      <c r="M70" s="29">
        <f>M71+M72</f>
        <v>264350000</v>
      </c>
      <c r="N70" s="40">
        <f t="shared" si="14"/>
        <v>0</v>
      </c>
      <c r="O70" s="42">
        <f t="shared" si="12"/>
        <v>0</v>
      </c>
      <c r="P70" s="40">
        <f t="shared" si="14"/>
        <v>0</v>
      </c>
      <c r="Q70" s="52">
        <f t="shared" si="14"/>
        <v>0</v>
      </c>
    </row>
    <row r="71" spans="1:19" s="20" customFormat="1" ht="16.5" customHeight="1" x14ac:dyDescent="0.25">
      <c r="A71" s="39" t="s">
        <v>4</v>
      </c>
      <c r="B71" s="21" t="s">
        <v>60</v>
      </c>
      <c r="C71" s="21" t="s">
        <v>7</v>
      </c>
      <c r="D71" s="21" t="s">
        <v>43</v>
      </c>
      <c r="E71" s="21" t="s">
        <v>44</v>
      </c>
      <c r="F71" s="21"/>
      <c r="G71" s="38" t="s">
        <v>109</v>
      </c>
      <c r="H71" s="21" t="s">
        <v>6</v>
      </c>
      <c r="I71" s="21">
        <v>11</v>
      </c>
      <c r="J71" s="45">
        <v>93350000</v>
      </c>
      <c r="K71" s="23">
        <v>0</v>
      </c>
      <c r="L71" s="45">
        <v>0</v>
      </c>
      <c r="M71" s="23">
        <f>+J71-L71-K71</f>
        <v>93350000</v>
      </c>
      <c r="N71" s="45">
        <v>0</v>
      </c>
      <c r="O71" s="41">
        <f t="shared" si="12"/>
        <v>0</v>
      </c>
      <c r="P71" s="45">
        <v>0</v>
      </c>
      <c r="Q71" s="75">
        <v>0</v>
      </c>
    </row>
    <row r="72" spans="1:19" s="20" customFormat="1" ht="16.5" customHeight="1" x14ac:dyDescent="0.25">
      <c r="A72" s="39" t="s">
        <v>4</v>
      </c>
      <c r="B72" s="21" t="s">
        <v>60</v>
      </c>
      <c r="C72" s="21" t="s">
        <v>7</v>
      </c>
      <c r="D72" s="21" t="s">
        <v>43</v>
      </c>
      <c r="E72" s="21" t="s">
        <v>46</v>
      </c>
      <c r="F72" s="21"/>
      <c r="G72" s="38" t="s">
        <v>40</v>
      </c>
      <c r="H72" s="21" t="s">
        <v>6</v>
      </c>
      <c r="I72" s="21">
        <v>11</v>
      </c>
      <c r="J72" s="45">
        <v>171000000</v>
      </c>
      <c r="K72" s="23">
        <v>0</v>
      </c>
      <c r="L72" s="45">
        <v>0</v>
      </c>
      <c r="M72" s="23">
        <f>+J72-L72-K72</f>
        <v>171000000</v>
      </c>
      <c r="N72" s="45">
        <v>0</v>
      </c>
      <c r="O72" s="41">
        <f t="shared" si="12"/>
        <v>0</v>
      </c>
      <c r="P72" s="45">
        <v>0</v>
      </c>
      <c r="Q72" s="75">
        <v>0</v>
      </c>
    </row>
    <row r="73" spans="1:19" s="80" customFormat="1" ht="16.5" customHeight="1" x14ac:dyDescent="0.25">
      <c r="A73" s="15" t="s">
        <v>4</v>
      </c>
      <c r="B73" s="4" t="s">
        <v>60</v>
      </c>
      <c r="C73" s="4"/>
      <c r="D73" s="4"/>
      <c r="E73" s="4"/>
      <c r="F73" s="4"/>
      <c r="G73" s="3" t="s">
        <v>19</v>
      </c>
      <c r="H73" s="4" t="s">
        <v>6</v>
      </c>
      <c r="I73" s="5" t="s">
        <v>7</v>
      </c>
      <c r="J73" s="6">
        <f>J64+J66</f>
        <v>6060800000</v>
      </c>
      <c r="K73" s="6">
        <f>K64</f>
        <v>5000000000</v>
      </c>
      <c r="L73" s="6">
        <f>L64+L66</f>
        <v>406452727</v>
      </c>
      <c r="M73" s="6">
        <f>M64+M66</f>
        <v>654347273</v>
      </c>
      <c r="N73" s="6">
        <f>N64+N66</f>
        <v>406452727</v>
      </c>
      <c r="O73" s="43">
        <f>IF(N73&gt;1,N73/(J73-K73),0)</f>
        <v>0.38315679392911012</v>
      </c>
      <c r="P73" s="6">
        <f>P64+P66</f>
        <v>406452727</v>
      </c>
      <c r="Q73" s="16">
        <f>Q64+Q66</f>
        <v>406452727</v>
      </c>
      <c r="R73" s="79"/>
      <c r="S73" s="79"/>
    </row>
    <row r="74" spans="1:19" s="80" customFormat="1" ht="16.5" customHeight="1" x14ac:dyDescent="0.25">
      <c r="A74" s="15" t="s">
        <v>4</v>
      </c>
      <c r="B74" s="4" t="s">
        <v>60</v>
      </c>
      <c r="C74" s="4"/>
      <c r="D74" s="4"/>
      <c r="E74" s="4"/>
      <c r="F74" s="4"/>
      <c r="G74" s="3" t="s">
        <v>19</v>
      </c>
      <c r="H74" s="4" t="s">
        <v>6</v>
      </c>
      <c r="I74" s="5">
        <v>11</v>
      </c>
      <c r="J74" s="6">
        <f>J70</f>
        <v>264350000</v>
      </c>
      <c r="K74" s="6">
        <f>K60</f>
        <v>0</v>
      </c>
      <c r="L74" s="6">
        <f>L70</f>
        <v>0</v>
      </c>
      <c r="M74" s="6">
        <f>M70</f>
        <v>264350000</v>
      </c>
      <c r="N74" s="6">
        <f>N70</f>
        <v>0</v>
      </c>
      <c r="O74" s="43">
        <f>IF(N74&gt;1,N74/(J74-K74),0)</f>
        <v>0</v>
      </c>
      <c r="P74" s="6">
        <f>P70</f>
        <v>0</v>
      </c>
      <c r="Q74" s="6">
        <f>Q70</f>
        <v>0</v>
      </c>
      <c r="R74" s="79"/>
      <c r="S74" s="79"/>
    </row>
    <row r="75" spans="1:19" s="80" customFormat="1" ht="16.5" customHeight="1" thickBot="1" x14ac:dyDescent="0.3">
      <c r="A75" s="90" t="s">
        <v>32</v>
      </c>
      <c r="B75" s="91"/>
      <c r="C75" s="91"/>
      <c r="D75" s="91"/>
      <c r="E75" s="91"/>
      <c r="F75" s="91"/>
      <c r="G75" s="91"/>
      <c r="H75" s="91"/>
      <c r="I75" s="92"/>
      <c r="J75" s="7">
        <f>SUM(J73:J74)</f>
        <v>6325150000</v>
      </c>
      <c r="K75" s="7">
        <f>SUM(K73:K74)</f>
        <v>5000000000</v>
      </c>
      <c r="L75" s="7">
        <f>SUM(L73:L74)</f>
        <v>406452727</v>
      </c>
      <c r="M75" s="7">
        <f>SUM(M73:M74)</f>
        <v>918697273</v>
      </c>
      <c r="N75" s="7">
        <f>SUM(N73:N74)</f>
        <v>406452727</v>
      </c>
      <c r="O75" s="43">
        <f>IF(N75&gt;1,N75/(J75-K75),0)</f>
        <v>0.30672205184318757</v>
      </c>
      <c r="P75" s="7">
        <f>SUM(P73:P74)</f>
        <v>406452727</v>
      </c>
      <c r="Q75" s="17">
        <f>SUM(Q73:Q74)</f>
        <v>406452727</v>
      </c>
      <c r="R75" s="79"/>
      <c r="S75" s="79"/>
    </row>
    <row r="76" spans="1:19" s="20" customFormat="1" ht="16.5" customHeight="1" thickBot="1" x14ac:dyDescent="0.3">
      <c r="A76" s="87" t="s">
        <v>157</v>
      </c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9"/>
    </row>
    <row r="77" spans="1:19" s="68" customFormat="1" ht="16.5" customHeight="1" x14ac:dyDescent="0.25">
      <c r="A77" s="25" t="s">
        <v>4</v>
      </c>
      <c r="B77" s="26" t="s">
        <v>86</v>
      </c>
      <c r="C77" s="26"/>
      <c r="D77" s="26"/>
      <c r="E77" s="26"/>
      <c r="F77" s="26"/>
      <c r="G77" s="27" t="s">
        <v>112</v>
      </c>
      <c r="H77" s="26" t="s">
        <v>6</v>
      </c>
      <c r="I77" s="26" t="s">
        <v>7</v>
      </c>
      <c r="J77" s="40">
        <f>J78+J81</f>
        <v>669000000</v>
      </c>
      <c r="K77" s="40">
        <f>K78+K81</f>
        <v>0</v>
      </c>
      <c r="L77" s="40">
        <f>L78+L81</f>
        <v>368162902</v>
      </c>
      <c r="M77" s="29">
        <f>M78+M81</f>
        <v>300837098</v>
      </c>
      <c r="N77" s="40">
        <f>N78+N81</f>
        <v>368162902</v>
      </c>
      <c r="O77" s="42">
        <f t="shared" ref="O77:O82" si="15">IF(N77&gt;1,N77/(J77-K77),0)</f>
        <v>0.55031823916292977</v>
      </c>
      <c r="P77" s="40">
        <f>P78+P81</f>
        <v>368162902</v>
      </c>
      <c r="Q77" s="52">
        <f>Q78+Q81</f>
        <v>368162902</v>
      </c>
    </row>
    <row r="78" spans="1:19" s="68" customFormat="1" ht="16.5" customHeight="1" x14ac:dyDescent="0.25">
      <c r="A78" s="25" t="s">
        <v>4</v>
      </c>
      <c r="B78" s="26" t="s">
        <v>86</v>
      </c>
      <c r="C78" s="26">
        <v>1</v>
      </c>
      <c r="D78" s="26"/>
      <c r="E78" s="26"/>
      <c r="F78" s="26"/>
      <c r="G78" s="27" t="s">
        <v>110</v>
      </c>
      <c r="H78" s="26" t="s">
        <v>6</v>
      </c>
      <c r="I78" s="26" t="s">
        <v>7</v>
      </c>
      <c r="J78" s="40">
        <f>J79+J80</f>
        <v>368200000</v>
      </c>
      <c r="K78" s="40">
        <f>K79+K80</f>
        <v>0</v>
      </c>
      <c r="L78" s="40">
        <f t="shared" ref="L78:Q78" si="16">L79+L80</f>
        <v>368162902</v>
      </c>
      <c r="M78" s="29">
        <f>J78-L78-K78</f>
        <v>37098</v>
      </c>
      <c r="N78" s="40">
        <f t="shared" si="16"/>
        <v>368162902</v>
      </c>
      <c r="O78" s="42">
        <f t="shared" si="15"/>
        <v>0.99989924497555671</v>
      </c>
      <c r="P78" s="40">
        <f t="shared" si="16"/>
        <v>368162902</v>
      </c>
      <c r="Q78" s="52">
        <f t="shared" si="16"/>
        <v>368162902</v>
      </c>
    </row>
    <row r="79" spans="1:19" s="20" customFormat="1" ht="16.5" customHeight="1" x14ac:dyDescent="0.25">
      <c r="A79" s="25" t="s">
        <v>4</v>
      </c>
      <c r="B79" s="21" t="s">
        <v>86</v>
      </c>
      <c r="C79" s="21" t="s">
        <v>43</v>
      </c>
      <c r="D79" s="21" t="s">
        <v>59</v>
      </c>
      <c r="E79" s="21" t="s">
        <v>44</v>
      </c>
      <c r="F79" s="21"/>
      <c r="G79" s="38" t="s">
        <v>101</v>
      </c>
      <c r="H79" s="21" t="s">
        <v>6</v>
      </c>
      <c r="I79" s="21" t="s">
        <v>7</v>
      </c>
      <c r="J79" s="45">
        <v>361974000</v>
      </c>
      <c r="K79" s="29">
        <v>0</v>
      </c>
      <c r="L79" s="45">
        <v>361936902</v>
      </c>
      <c r="M79" s="23">
        <f>+J79-L79-K79</f>
        <v>37098</v>
      </c>
      <c r="N79" s="45">
        <v>361936902</v>
      </c>
      <c r="O79" s="42">
        <f t="shared" si="15"/>
        <v>0.9998975119759983</v>
      </c>
      <c r="P79" s="45">
        <v>361936902</v>
      </c>
      <c r="Q79" s="75">
        <v>361936902</v>
      </c>
    </row>
    <row r="80" spans="1:19" s="20" customFormat="1" ht="16.5" customHeight="1" x14ac:dyDescent="0.25">
      <c r="A80" s="25" t="s">
        <v>4</v>
      </c>
      <c r="B80" s="21" t="s">
        <v>86</v>
      </c>
      <c r="C80" s="21" t="s">
        <v>43</v>
      </c>
      <c r="D80" s="21" t="s">
        <v>59</v>
      </c>
      <c r="E80" s="21" t="s">
        <v>52</v>
      </c>
      <c r="F80" s="21"/>
      <c r="G80" s="38" t="s">
        <v>102</v>
      </c>
      <c r="H80" s="21" t="s">
        <v>6</v>
      </c>
      <c r="I80" s="21" t="s">
        <v>7</v>
      </c>
      <c r="J80" s="45">
        <v>6226000</v>
      </c>
      <c r="K80" s="29">
        <v>0</v>
      </c>
      <c r="L80" s="45">
        <v>6226000</v>
      </c>
      <c r="M80" s="23">
        <f>+J80-L80-K80</f>
        <v>0</v>
      </c>
      <c r="N80" s="45">
        <v>6226000</v>
      </c>
      <c r="O80" s="42">
        <f t="shared" si="15"/>
        <v>1</v>
      </c>
      <c r="P80" s="45">
        <v>6226000</v>
      </c>
      <c r="Q80" s="75">
        <v>6226000</v>
      </c>
    </row>
    <row r="81" spans="1:18" s="68" customFormat="1" ht="16.5" customHeight="1" x14ac:dyDescent="0.25">
      <c r="A81" s="25" t="s">
        <v>4</v>
      </c>
      <c r="B81" s="26" t="s">
        <v>86</v>
      </c>
      <c r="C81" s="26" t="s">
        <v>84</v>
      </c>
      <c r="D81" s="26"/>
      <c r="E81" s="26"/>
      <c r="F81" s="26"/>
      <c r="G81" s="27" t="s">
        <v>111</v>
      </c>
      <c r="H81" s="26" t="s">
        <v>6</v>
      </c>
      <c r="I81" s="26">
        <v>11</v>
      </c>
      <c r="J81" s="40">
        <f>J82</f>
        <v>300800000</v>
      </c>
      <c r="K81" s="29">
        <f>K82</f>
        <v>0</v>
      </c>
      <c r="L81" s="40">
        <f t="shared" ref="L81:Q81" si="17">L82</f>
        <v>0</v>
      </c>
      <c r="M81" s="29">
        <f>+J81-L81-K81</f>
        <v>300800000</v>
      </c>
      <c r="N81" s="40">
        <f t="shared" si="17"/>
        <v>0</v>
      </c>
      <c r="O81" s="42">
        <f t="shared" si="15"/>
        <v>0</v>
      </c>
      <c r="P81" s="40">
        <f t="shared" si="17"/>
        <v>0</v>
      </c>
      <c r="Q81" s="52">
        <f t="shared" si="17"/>
        <v>0</v>
      </c>
    </row>
    <row r="82" spans="1:18" s="20" customFormat="1" ht="16.5" customHeight="1" x14ac:dyDescent="0.25">
      <c r="A82" s="39" t="s">
        <v>4</v>
      </c>
      <c r="B82" s="21" t="s">
        <v>86</v>
      </c>
      <c r="C82" s="21" t="s">
        <v>84</v>
      </c>
      <c r="D82" s="21" t="s">
        <v>43</v>
      </c>
      <c r="E82" s="21"/>
      <c r="F82" s="21"/>
      <c r="G82" s="38" t="s">
        <v>111</v>
      </c>
      <c r="H82" s="21" t="s">
        <v>6</v>
      </c>
      <c r="I82" s="21">
        <v>11</v>
      </c>
      <c r="J82" s="45">
        <v>300800000</v>
      </c>
      <c r="K82" s="23">
        <v>0</v>
      </c>
      <c r="L82" s="45">
        <v>0</v>
      </c>
      <c r="M82" s="29">
        <f>+J82-L82-K82</f>
        <v>300800000</v>
      </c>
      <c r="N82" s="45">
        <v>0</v>
      </c>
      <c r="O82" s="41">
        <f t="shared" si="15"/>
        <v>0</v>
      </c>
      <c r="P82" s="45">
        <v>0</v>
      </c>
      <c r="Q82" s="75">
        <v>0</v>
      </c>
    </row>
    <row r="83" spans="1:18" ht="18" customHeight="1" x14ac:dyDescent="0.25">
      <c r="A83" s="15" t="s">
        <v>4</v>
      </c>
      <c r="B83" s="4" t="s">
        <v>86</v>
      </c>
      <c r="C83" s="4"/>
      <c r="D83" s="4"/>
      <c r="E83" s="4"/>
      <c r="F83" s="4"/>
      <c r="G83" s="3" t="s">
        <v>155</v>
      </c>
      <c r="H83" s="4" t="s">
        <v>6</v>
      </c>
      <c r="I83" s="5" t="s">
        <v>7</v>
      </c>
      <c r="J83" s="6">
        <f>J78</f>
        <v>368200000</v>
      </c>
      <c r="K83" s="6">
        <f>K78</f>
        <v>0</v>
      </c>
      <c r="L83" s="6">
        <f>L78</f>
        <v>368162902</v>
      </c>
      <c r="M83" s="6">
        <f>M78</f>
        <v>37098</v>
      </c>
      <c r="N83" s="6">
        <f>N78</f>
        <v>368162902</v>
      </c>
      <c r="O83" s="43">
        <f t="shared" ref="O83:O89" si="18">IF(N83&gt;1,N83/(J83-K83),0)</f>
        <v>0.99989924497555671</v>
      </c>
      <c r="P83" s="6">
        <f>P78</f>
        <v>368162902</v>
      </c>
      <c r="Q83" s="16">
        <f>Q78</f>
        <v>368162902</v>
      </c>
    </row>
    <row r="84" spans="1:18" ht="18" customHeight="1" x14ac:dyDescent="0.25">
      <c r="A84" s="15" t="s">
        <v>4</v>
      </c>
      <c r="B84" s="4" t="s">
        <v>86</v>
      </c>
      <c r="C84" s="4"/>
      <c r="D84" s="4"/>
      <c r="E84" s="4"/>
      <c r="F84" s="4"/>
      <c r="G84" s="3" t="s">
        <v>155</v>
      </c>
      <c r="H84" s="4" t="s">
        <v>6</v>
      </c>
      <c r="I84" s="5">
        <v>11</v>
      </c>
      <c r="J84" s="6">
        <f>J81</f>
        <v>300800000</v>
      </c>
      <c r="K84" s="6">
        <f>K81</f>
        <v>0</v>
      </c>
      <c r="L84" s="6">
        <f>L81</f>
        <v>0</v>
      </c>
      <c r="M84" s="6">
        <f>M81</f>
        <v>300800000</v>
      </c>
      <c r="N84" s="6">
        <f>N81</f>
        <v>0</v>
      </c>
      <c r="O84" s="43">
        <f t="shared" si="18"/>
        <v>0</v>
      </c>
      <c r="P84" s="6">
        <f>P81</f>
        <v>0</v>
      </c>
      <c r="Q84" s="16">
        <f>Q81</f>
        <v>0</v>
      </c>
    </row>
    <row r="85" spans="1:18" ht="15" customHeight="1" x14ac:dyDescent="0.25">
      <c r="A85" s="90" t="s">
        <v>156</v>
      </c>
      <c r="B85" s="91"/>
      <c r="C85" s="91"/>
      <c r="D85" s="91"/>
      <c r="E85" s="91"/>
      <c r="F85" s="91"/>
      <c r="G85" s="91"/>
      <c r="H85" s="91"/>
      <c r="I85" s="92"/>
      <c r="J85" s="7">
        <f>J83+J84</f>
        <v>669000000</v>
      </c>
      <c r="K85" s="7">
        <f>K83+K84</f>
        <v>0</v>
      </c>
      <c r="L85" s="7">
        <f>L83+L84</f>
        <v>368162902</v>
      </c>
      <c r="M85" s="7">
        <f>M83+M84</f>
        <v>300837098</v>
      </c>
      <c r="N85" s="7">
        <f>N83+N84</f>
        <v>368162902</v>
      </c>
      <c r="O85" s="43">
        <f t="shared" si="18"/>
        <v>0.55031823916292977</v>
      </c>
      <c r="P85" s="7">
        <f>P83+P84</f>
        <v>368162902</v>
      </c>
      <c r="Q85" s="17">
        <f>Q83+Q84</f>
        <v>368162902</v>
      </c>
    </row>
    <row r="86" spans="1:18" ht="16.5" customHeight="1" x14ac:dyDescent="0.25">
      <c r="A86" s="18" t="s">
        <v>4</v>
      </c>
      <c r="B86" s="9"/>
      <c r="C86" s="9"/>
      <c r="D86" s="9"/>
      <c r="E86" s="9"/>
      <c r="F86" s="9"/>
      <c r="G86" s="10" t="s">
        <v>5</v>
      </c>
      <c r="H86" s="9" t="s">
        <v>6</v>
      </c>
      <c r="I86" s="11">
        <v>10</v>
      </c>
      <c r="J86" s="12">
        <f>+J83+J60+J38+J73</f>
        <v>191062676789</v>
      </c>
      <c r="K86" s="12">
        <f>+K83+K60+K38+K73</f>
        <v>5000000000</v>
      </c>
      <c r="L86" s="12">
        <f>+L83+L60+L38+L73</f>
        <v>89457812366.899994</v>
      </c>
      <c r="M86" s="12">
        <f>M83+M73+M60+M38</f>
        <v>96604864422.100006</v>
      </c>
      <c r="N86" s="12">
        <f>+N83+N60+N38+N73</f>
        <v>89027172759.399994</v>
      </c>
      <c r="O86" s="44">
        <f t="shared" si="18"/>
        <v>0.47847947958073916</v>
      </c>
      <c r="P86" s="12">
        <f>+P83+P60+P38+P73</f>
        <v>80142552042.949997</v>
      </c>
      <c r="Q86" s="76">
        <f>+Q83+Q60+Q38+Q73</f>
        <v>80041155421.949997</v>
      </c>
    </row>
    <row r="87" spans="1:18" ht="16.5" customHeight="1" x14ac:dyDescent="0.25">
      <c r="A87" s="18" t="s">
        <v>4</v>
      </c>
      <c r="B87" s="9"/>
      <c r="C87" s="9"/>
      <c r="D87" s="9"/>
      <c r="E87" s="9"/>
      <c r="F87" s="9"/>
      <c r="G87" s="10" t="s">
        <v>5</v>
      </c>
      <c r="H87" s="9" t="s">
        <v>6</v>
      </c>
      <c r="I87" s="11">
        <v>11</v>
      </c>
      <c r="J87" s="12">
        <f>J84+J74</f>
        <v>565150000</v>
      </c>
      <c r="K87" s="12">
        <f>K84+K74</f>
        <v>0</v>
      </c>
      <c r="L87" s="12">
        <f>L84+L74</f>
        <v>0</v>
      </c>
      <c r="M87" s="12">
        <f>M84+M74</f>
        <v>565150000</v>
      </c>
      <c r="N87" s="12">
        <f>N84+N74</f>
        <v>0</v>
      </c>
      <c r="O87" s="12">
        <f t="shared" si="18"/>
        <v>0</v>
      </c>
      <c r="P87" s="12">
        <f>P84+P74</f>
        <v>0</v>
      </c>
      <c r="Q87" s="12">
        <f>Q84+Q74</f>
        <v>0</v>
      </c>
    </row>
    <row r="88" spans="1:18" ht="16.5" customHeight="1" x14ac:dyDescent="0.25">
      <c r="A88" s="18" t="s">
        <v>4</v>
      </c>
      <c r="B88" s="9"/>
      <c r="C88" s="9"/>
      <c r="D88" s="9"/>
      <c r="E88" s="9"/>
      <c r="F88" s="9"/>
      <c r="G88" s="10" t="s">
        <v>5</v>
      </c>
      <c r="H88" s="9" t="s">
        <v>9</v>
      </c>
      <c r="I88" s="11">
        <v>20</v>
      </c>
      <c r="J88" s="12">
        <f>J61</f>
        <v>841000000</v>
      </c>
      <c r="K88" s="12">
        <f>K61</f>
        <v>0</v>
      </c>
      <c r="L88" s="12">
        <f>L61</f>
        <v>6572253</v>
      </c>
      <c r="M88" s="12">
        <f>M61</f>
        <v>834427747</v>
      </c>
      <c r="N88" s="12">
        <f>N61</f>
        <v>6572253</v>
      </c>
      <c r="O88" s="44">
        <f t="shared" si="18"/>
        <v>7.814807372175981E-3</v>
      </c>
      <c r="P88" s="12">
        <f>P61</f>
        <v>6279829</v>
      </c>
      <c r="Q88" s="76">
        <f>Q61</f>
        <v>6279829</v>
      </c>
    </row>
    <row r="89" spans="1:18" s="19" customFormat="1" ht="15" customHeight="1" thickBot="1" x14ac:dyDescent="0.25">
      <c r="A89" s="96" t="s">
        <v>33</v>
      </c>
      <c r="B89" s="97"/>
      <c r="C89" s="97"/>
      <c r="D89" s="97"/>
      <c r="E89" s="97"/>
      <c r="F89" s="97"/>
      <c r="G89" s="97"/>
      <c r="H89" s="97"/>
      <c r="I89" s="98"/>
      <c r="J89" s="62">
        <f>SUM(J86:J88)</f>
        <v>192468826789</v>
      </c>
      <c r="K89" s="62">
        <f>SUM(K86:K88)</f>
        <v>5000000000</v>
      </c>
      <c r="L89" s="62">
        <f>SUM(L86:L88)</f>
        <v>89464384619.899994</v>
      </c>
      <c r="M89" s="62">
        <f>SUM(M86:M88)</f>
        <v>98004442169.100006</v>
      </c>
      <c r="N89" s="62">
        <f>SUM(N86:N88)</f>
        <v>89033745012.399994</v>
      </c>
      <c r="O89" s="64">
        <f t="shared" si="18"/>
        <v>0.47492559983110844</v>
      </c>
      <c r="P89" s="62">
        <f>SUM(P86:P88)</f>
        <v>80148831871.949997</v>
      </c>
      <c r="Q89" s="77">
        <f>SUM(Q86:Q88)</f>
        <v>80047435250.949997</v>
      </c>
      <c r="R89" s="67"/>
    </row>
    <row r="90" spans="1:18" ht="15.75" customHeight="1" thickBot="1" x14ac:dyDescent="0.3">
      <c r="A90" s="87" t="s">
        <v>36</v>
      </c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9"/>
    </row>
    <row r="91" spans="1:18" s="20" customFormat="1" ht="24.75" customHeight="1" x14ac:dyDescent="0.25">
      <c r="A91" s="25" t="s">
        <v>20</v>
      </c>
      <c r="B91" s="26">
        <v>2901</v>
      </c>
      <c r="C91" s="26"/>
      <c r="D91" s="26"/>
      <c r="E91" s="26"/>
      <c r="F91" s="26"/>
      <c r="G91" s="27" t="s">
        <v>152</v>
      </c>
      <c r="H91" s="51" t="s">
        <v>6</v>
      </c>
      <c r="I91" s="28">
        <v>11</v>
      </c>
      <c r="J91" s="29">
        <f>J94+J95+J96+J97+J99+J100+J103</f>
        <v>16399136130</v>
      </c>
      <c r="K91" s="29">
        <f>K94+K95+K96+K97+K99+K100+K103</f>
        <v>0</v>
      </c>
      <c r="L91" s="29">
        <f t="shared" ref="L91:Q91" si="19">L94+L95+L96+L97+L99+L100+L103</f>
        <v>10732893912.9</v>
      </c>
      <c r="M91" s="29">
        <f>M94+M95+M96+M97+M99+M100+M103</f>
        <v>5666242217.1000004</v>
      </c>
      <c r="N91" s="29">
        <f t="shared" si="19"/>
        <v>7353500790.5</v>
      </c>
      <c r="O91" s="42">
        <f t="shared" ref="O91:O96" si="20">IF(N91&gt;1,N91/(J91-K91),0)</f>
        <v>0.44840781442430772</v>
      </c>
      <c r="P91" s="29">
        <f t="shared" si="19"/>
        <v>945070019.64999998</v>
      </c>
      <c r="Q91" s="37">
        <f t="shared" si="19"/>
        <v>945070019.64999998</v>
      </c>
    </row>
    <row r="92" spans="1:18" s="20" customFormat="1" ht="24.75" customHeight="1" x14ac:dyDescent="0.25">
      <c r="A92" s="25" t="s">
        <v>20</v>
      </c>
      <c r="B92" s="26">
        <v>2901</v>
      </c>
      <c r="C92" s="26"/>
      <c r="D92" s="26"/>
      <c r="E92" s="26"/>
      <c r="F92" s="26"/>
      <c r="G92" s="27" t="s">
        <v>38</v>
      </c>
      <c r="H92" s="26" t="s">
        <v>9</v>
      </c>
      <c r="I92" s="28">
        <v>20</v>
      </c>
      <c r="J92" s="29">
        <f>J98+J101</f>
        <v>9300000000</v>
      </c>
      <c r="K92" s="29">
        <f>K98+K101</f>
        <v>0</v>
      </c>
      <c r="L92" s="29">
        <f>L98+L101</f>
        <v>2202693582</v>
      </c>
      <c r="M92" s="29">
        <f>M98+M101</f>
        <v>7097306418</v>
      </c>
      <c r="N92" s="29">
        <f>N98+N101</f>
        <v>1656072487</v>
      </c>
      <c r="O92" s="42">
        <f t="shared" si="20"/>
        <v>0.17807231043010752</v>
      </c>
      <c r="P92" s="40">
        <f>P98+P101</f>
        <v>128805289</v>
      </c>
      <c r="Q92" s="37">
        <f>Q98+Q101</f>
        <v>128805289</v>
      </c>
    </row>
    <row r="93" spans="1:18" s="20" customFormat="1" ht="24.75" customHeight="1" x14ac:dyDescent="0.25">
      <c r="A93" s="25" t="s">
        <v>20</v>
      </c>
      <c r="B93" s="26">
        <v>2901</v>
      </c>
      <c r="C93" s="26"/>
      <c r="D93" s="26"/>
      <c r="E93" s="26"/>
      <c r="F93" s="26"/>
      <c r="G93" s="27" t="s">
        <v>38</v>
      </c>
      <c r="H93" s="26" t="s">
        <v>9</v>
      </c>
      <c r="I93" s="28">
        <v>21</v>
      </c>
      <c r="J93" s="29">
        <f>J102</f>
        <v>451000000</v>
      </c>
      <c r="K93" s="29">
        <f>K102</f>
        <v>0</v>
      </c>
      <c r="L93" s="29">
        <f t="shared" ref="L93:Q93" si="21">L102</f>
        <v>67190284</v>
      </c>
      <c r="M93" s="29">
        <f>M102</f>
        <v>383809716</v>
      </c>
      <c r="N93" s="29">
        <f t="shared" si="21"/>
        <v>0</v>
      </c>
      <c r="O93" s="42">
        <f t="shared" si="20"/>
        <v>0</v>
      </c>
      <c r="P93" s="23">
        <f t="shared" si="21"/>
        <v>0</v>
      </c>
      <c r="Q93" s="37">
        <f t="shared" si="21"/>
        <v>0</v>
      </c>
    </row>
    <row r="94" spans="1:18" ht="33" customHeight="1" x14ac:dyDescent="0.25">
      <c r="A94" s="69" t="s">
        <v>20</v>
      </c>
      <c r="B94" s="81" t="s">
        <v>119</v>
      </c>
      <c r="C94" s="81" t="s">
        <v>120</v>
      </c>
      <c r="D94" s="81" t="s">
        <v>121</v>
      </c>
      <c r="E94" s="81" t="s">
        <v>0</v>
      </c>
      <c r="F94" s="81" t="s">
        <v>0</v>
      </c>
      <c r="G94" s="82" t="s">
        <v>134</v>
      </c>
      <c r="H94" s="81" t="s">
        <v>6</v>
      </c>
      <c r="I94" s="83">
        <v>11</v>
      </c>
      <c r="J94" s="65">
        <v>4700000000</v>
      </c>
      <c r="K94" s="65">
        <v>0</v>
      </c>
      <c r="L94" s="65">
        <v>3575603625.4000001</v>
      </c>
      <c r="M94" s="84">
        <f t="shared" ref="M94:M103" si="22">+J94-L94-K94</f>
        <v>1124396374.5999999</v>
      </c>
      <c r="N94" s="84">
        <v>662584354</v>
      </c>
      <c r="O94" s="85">
        <f t="shared" si="20"/>
        <v>0.1409753944680851</v>
      </c>
      <c r="P94" s="84">
        <v>51829284</v>
      </c>
      <c r="Q94" s="86">
        <v>51829284</v>
      </c>
    </row>
    <row r="95" spans="1:18" ht="28.5" customHeight="1" x14ac:dyDescent="0.25">
      <c r="A95" s="69" t="s">
        <v>20</v>
      </c>
      <c r="B95" s="81" t="s">
        <v>119</v>
      </c>
      <c r="C95" s="81" t="s">
        <v>120</v>
      </c>
      <c r="D95" s="81" t="s">
        <v>7</v>
      </c>
      <c r="E95" s="81" t="s">
        <v>0</v>
      </c>
      <c r="F95" s="81" t="s">
        <v>0</v>
      </c>
      <c r="G95" s="82" t="s">
        <v>135</v>
      </c>
      <c r="H95" s="81" t="s">
        <v>6</v>
      </c>
      <c r="I95" s="83">
        <v>11</v>
      </c>
      <c r="J95" s="84">
        <v>130000000</v>
      </c>
      <c r="K95" s="65">
        <v>0</v>
      </c>
      <c r="L95" s="65">
        <v>89099948.5</v>
      </c>
      <c r="M95" s="84">
        <f t="shared" si="22"/>
        <v>40900051.5</v>
      </c>
      <c r="N95" s="84">
        <v>89099948.5</v>
      </c>
      <c r="O95" s="85">
        <f t="shared" si="20"/>
        <v>0.6853842192307692</v>
      </c>
      <c r="P95" s="84">
        <v>22893036</v>
      </c>
      <c r="Q95" s="86">
        <v>22893036</v>
      </c>
    </row>
    <row r="96" spans="1:18" ht="46.5" customHeight="1" x14ac:dyDescent="0.25">
      <c r="A96" s="69" t="s">
        <v>20</v>
      </c>
      <c r="B96" s="81" t="s">
        <v>119</v>
      </c>
      <c r="C96" s="81" t="s">
        <v>120</v>
      </c>
      <c r="D96" s="81" t="s">
        <v>8</v>
      </c>
      <c r="E96" s="81" t="s">
        <v>0</v>
      </c>
      <c r="F96" s="81" t="s">
        <v>0</v>
      </c>
      <c r="G96" s="82" t="s">
        <v>136</v>
      </c>
      <c r="H96" s="81" t="s">
        <v>6</v>
      </c>
      <c r="I96" s="83">
        <v>11</v>
      </c>
      <c r="J96" s="65">
        <v>3900000000</v>
      </c>
      <c r="K96" s="65">
        <v>0</v>
      </c>
      <c r="L96" s="65">
        <v>2621101426</v>
      </c>
      <c r="M96" s="84">
        <f t="shared" si="22"/>
        <v>1278898574</v>
      </c>
      <c r="N96" s="84">
        <v>2428275607</v>
      </c>
      <c r="O96" s="85">
        <f t="shared" si="20"/>
        <v>0.62263477102564102</v>
      </c>
      <c r="P96" s="84">
        <v>527193671</v>
      </c>
      <c r="Q96" s="86">
        <v>527193671</v>
      </c>
    </row>
    <row r="97" spans="1:17" ht="30" customHeight="1" x14ac:dyDescent="0.25">
      <c r="A97" s="69" t="s">
        <v>20</v>
      </c>
      <c r="B97" s="81" t="s">
        <v>119</v>
      </c>
      <c r="C97" s="81" t="s">
        <v>120</v>
      </c>
      <c r="D97" s="81" t="s">
        <v>122</v>
      </c>
      <c r="E97" s="81" t="s">
        <v>0</v>
      </c>
      <c r="F97" s="81" t="s">
        <v>0</v>
      </c>
      <c r="G97" s="82" t="s">
        <v>137</v>
      </c>
      <c r="H97" s="81" t="s">
        <v>6</v>
      </c>
      <c r="I97" s="83">
        <v>11</v>
      </c>
      <c r="J97" s="84">
        <v>3700000000</v>
      </c>
      <c r="K97" s="65">
        <v>0</v>
      </c>
      <c r="L97" s="65">
        <v>3342900379</v>
      </c>
      <c r="M97" s="84">
        <f t="shared" si="22"/>
        <v>357099621</v>
      </c>
      <c r="N97" s="84">
        <v>3340616915</v>
      </c>
      <c r="O97" s="85">
        <f>IF(N97&gt;1,N97/(J97-K97),0)</f>
        <v>0.90286943648648643</v>
      </c>
      <c r="P97" s="84">
        <v>21461171.649999999</v>
      </c>
      <c r="Q97" s="86">
        <v>21461171.649999999</v>
      </c>
    </row>
    <row r="98" spans="1:17" ht="30.75" customHeight="1" x14ac:dyDescent="0.25">
      <c r="A98" s="69" t="s">
        <v>20</v>
      </c>
      <c r="B98" s="81" t="s">
        <v>119</v>
      </c>
      <c r="C98" s="81" t="s">
        <v>120</v>
      </c>
      <c r="D98" s="81" t="s">
        <v>122</v>
      </c>
      <c r="E98" s="81" t="s">
        <v>0</v>
      </c>
      <c r="F98" s="81" t="s">
        <v>0</v>
      </c>
      <c r="G98" s="82" t="s">
        <v>137</v>
      </c>
      <c r="H98" s="81" t="s">
        <v>9</v>
      </c>
      <c r="I98" s="83">
        <v>20</v>
      </c>
      <c r="J98" s="84">
        <v>3500000000</v>
      </c>
      <c r="K98" s="65">
        <v>0</v>
      </c>
      <c r="L98" s="65">
        <v>1713336213</v>
      </c>
      <c r="M98" s="84">
        <f t="shared" si="22"/>
        <v>1786663787</v>
      </c>
      <c r="N98" s="84">
        <v>1655977125</v>
      </c>
      <c r="O98" s="85">
        <f>IF(N98&gt;1,N98/(J98-K98),0)</f>
        <v>0.47313632142857143</v>
      </c>
      <c r="P98" s="84">
        <v>128709927</v>
      </c>
      <c r="Q98" s="86">
        <v>128709927</v>
      </c>
    </row>
    <row r="99" spans="1:17" ht="41.25" customHeight="1" x14ac:dyDescent="0.25">
      <c r="A99" s="69" t="s">
        <v>20</v>
      </c>
      <c r="B99" s="81" t="s">
        <v>119</v>
      </c>
      <c r="C99" s="81" t="s">
        <v>120</v>
      </c>
      <c r="D99" s="81" t="s">
        <v>123</v>
      </c>
      <c r="E99" s="81" t="s">
        <v>0</v>
      </c>
      <c r="F99" s="81" t="s">
        <v>0</v>
      </c>
      <c r="G99" s="82" t="s">
        <v>138</v>
      </c>
      <c r="H99" s="81" t="s">
        <v>6</v>
      </c>
      <c r="I99" s="83">
        <v>11</v>
      </c>
      <c r="J99" s="65">
        <v>3209136130</v>
      </c>
      <c r="K99" s="65">
        <v>0</v>
      </c>
      <c r="L99" s="65">
        <v>508860504</v>
      </c>
      <c r="M99" s="84">
        <f t="shared" si="22"/>
        <v>2700275626</v>
      </c>
      <c r="N99" s="84">
        <v>494389896</v>
      </c>
      <c r="O99" s="85">
        <f>IF(N99&gt;1,N99/(J99-K99),0)</f>
        <v>0.15405700349645185</v>
      </c>
      <c r="P99" s="84">
        <v>177527759</v>
      </c>
      <c r="Q99" s="86">
        <v>177527759</v>
      </c>
    </row>
    <row r="100" spans="1:17" ht="33" customHeight="1" x14ac:dyDescent="0.25">
      <c r="A100" s="69" t="s">
        <v>20</v>
      </c>
      <c r="B100" s="81" t="s">
        <v>119</v>
      </c>
      <c r="C100" s="81" t="s">
        <v>120</v>
      </c>
      <c r="D100" s="81" t="s">
        <v>124</v>
      </c>
      <c r="E100" s="81" t="s">
        <v>0</v>
      </c>
      <c r="F100" s="81"/>
      <c r="G100" s="82" t="s">
        <v>139</v>
      </c>
      <c r="H100" s="81" t="s">
        <v>6</v>
      </c>
      <c r="I100" s="83">
        <v>11</v>
      </c>
      <c r="J100" s="84">
        <v>60000000</v>
      </c>
      <c r="K100" s="65">
        <v>0</v>
      </c>
      <c r="L100" s="65">
        <v>59914212</v>
      </c>
      <c r="M100" s="84">
        <f t="shared" si="22"/>
        <v>85788</v>
      </c>
      <c r="N100" s="84">
        <v>33120252</v>
      </c>
      <c r="O100" s="85">
        <f>IF(N100&gt;1,N100/(J100-K100),0)</f>
        <v>0.55200419999999994</v>
      </c>
      <c r="P100" s="84">
        <v>31848684</v>
      </c>
      <c r="Q100" s="86">
        <v>31848684</v>
      </c>
    </row>
    <row r="101" spans="1:17" ht="43.5" customHeight="1" x14ac:dyDescent="0.25">
      <c r="A101" s="69" t="s">
        <v>20</v>
      </c>
      <c r="B101" s="81" t="s">
        <v>119</v>
      </c>
      <c r="C101" s="81" t="s">
        <v>120</v>
      </c>
      <c r="D101" s="81" t="s">
        <v>124</v>
      </c>
      <c r="E101" s="81" t="s">
        <v>0</v>
      </c>
      <c r="F101" s="81" t="s">
        <v>0</v>
      </c>
      <c r="G101" s="82" t="s">
        <v>139</v>
      </c>
      <c r="H101" s="81" t="s">
        <v>9</v>
      </c>
      <c r="I101" s="83">
        <v>20</v>
      </c>
      <c r="J101" s="84">
        <v>5800000000</v>
      </c>
      <c r="K101" s="65">
        <v>0</v>
      </c>
      <c r="L101" s="65">
        <v>489357369</v>
      </c>
      <c r="M101" s="84">
        <f t="shared" si="22"/>
        <v>5310642631</v>
      </c>
      <c r="N101" s="84">
        <v>95362</v>
      </c>
      <c r="O101" s="85">
        <f>IF(N101&gt;1,N101/(J101-K101),0)</f>
        <v>1.6441724137931036E-5</v>
      </c>
      <c r="P101" s="84">
        <v>95362</v>
      </c>
      <c r="Q101" s="86">
        <v>95362</v>
      </c>
    </row>
    <row r="102" spans="1:17" ht="42.75" customHeight="1" x14ac:dyDescent="0.25">
      <c r="A102" s="69" t="s">
        <v>20</v>
      </c>
      <c r="B102" s="81" t="s">
        <v>119</v>
      </c>
      <c r="C102" s="81" t="s">
        <v>120</v>
      </c>
      <c r="D102" s="81" t="s">
        <v>124</v>
      </c>
      <c r="E102" s="81" t="s">
        <v>0</v>
      </c>
      <c r="F102" s="81" t="s">
        <v>0</v>
      </c>
      <c r="G102" s="82" t="s">
        <v>139</v>
      </c>
      <c r="H102" s="81" t="s">
        <v>9</v>
      </c>
      <c r="I102" s="83">
        <v>21</v>
      </c>
      <c r="J102" s="84">
        <v>451000000</v>
      </c>
      <c r="K102" s="65">
        <v>0</v>
      </c>
      <c r="L102" s="65">
        <v>67190284</v>
      </c>
      <c r="M102" s="84">
        <f t="shared" si="22"/>
        <v>383809716</v>
      </c>
      <c r="N102" s="84">
        <v>0</v>
      </c>
      <c r="O102" s="85">
        <f t="shared" ref="O102:O114" si="23">IF(N102&gt;1,N102/(J102-K102),0)</f>
        <v>0</v>
      </c>
      <c r="P102" s="84">
        <v>0</v>
      </c>
      <c r="Q102" s="86">
        <v>0</v>
      </c>
    </row>
    <row r="103" spans="1:17" ht="41.25" customHeight="1" x14ac:dyDescent="0.25">
      <c r="A103" s="69" t="s">
        <v>20</v>
      </c>
      <c r="B103" s="81" t="s">
        <v>119</v>
      </c>
      <c r="C103" s="81" t="s">
        <v>120</v>
      </c>
      <c r="D103" s="81" t="s">
        <v>125</v>
      </c>
      <c r="E103" s="81" t="s">
        <v>0</v>
      </c>
      <c r="F103" s="81" t="s">
        <v>0</v>
      </c>
      <c r="G103" s="82" t="s">
        <v>140</v>
      </c>
      <c r="H103" s="81" t="s">
        <v>6</v>
      </c>
      <c r="I103" s="83">
        <v>11</v>
      </c>
      <c r="J103" s="84">
        <v>700000000</v>
      </c>
      <c r="K103" s="65">
        <v>0</v>
      </c>
      <c r="L103" s="65">
        <v>535413818</v>
      </c>
      <c r="M103" s="84">
        <f t="shared" si="22"/>
        <v>164586182</v>
      </c>
      <c r="N103" s="84">
        <v>305413818</v>
      </c>
      <c r="O103" s="85">
        <f t="shared" si="23"/>
        <v>0.43630545428571427</v>
      </c>
      <c r="P103" s="84">
        <v>112316414</v>
      </c>
      <c r="Q103" s="86">
        <v>112316414</v>
      </c>
    </row>
    <row r="104" spans="1:17" s="68" customFormat="1" ht="41.25" customHeight="1" x14ac:dyDescent="0.25">
      <c r="A104" s="74" t="s">
        <v>20</v>
      </c>
      <c r="B104" s="26">
        <v>2999</v>
      </c>
      <c r="C104" s="26"/>
      <c r="D104" s="26"/>
      <c r="E104" s="26"/>
      <c r="F104" s="26"/>
      <c r="G104" s="27" t="s">
        <v>153</v>
      </c>
      <c r="H104" s="26" t="s">
        <v>6</v>
      </c>
      <c r="I104" s="28">
        <v>11</v>
      </c>
      <c r="J104" s="29">
        <f>SUM(J105:J115)</f>
        <v>14931489868</v>
      </c>
      <c r="K104" s="40">
        <f>SUM(K105:K115)</f>
        <v>0</v>
      </c>
      <c r="L104" s="40">
        <f t="shared" ref="L104:Q104" si="24">SUM(L105:L115)</f>
        <v>11440069689.450001</v>
      </c>
      <c r="M104" s="29">
        <f t="shared" si="24"/>
        <v>3491420178.5500002</v>
      </c>
      <c r="N104" s="29">
        <f t="shared" si="24"/>
        <v>9590759114.4500008</v>
      </c>
      <c r="O104" s="42">
        <f t="shared" si="23"/>
        <v>0.64231762531642367</v>
      </c>
      <c r="P104" s="29">
        <f t="shared" si="24"/>
        <v>1626290922</v>
      </c>
      <c r="Q104" s="37">
        <f t="shared" si="24"/>
        <v>1626290922</v>
      </c>
    </row>
    <row r="105" spans="1:17" ht="31.5" customHeight="1" x14ac:dyDescent="0.25">
      <c r="A105" s="69" t="s">
        <v>20</v>
      </c>
      <c r="B105" s="81" t="s">
        <v>126</v>
      </c>
      <c r="C105" s="81" t="s">
        <v>120</v>
      </c>
      <c r="D105" s="81" t="s">
        <v>123</v>
      </c>
      <c r="E105" s="81"/>
      <c r="F105" s="81"/>
      <c r="G105" s="82" t="s">
        <v>141</v>
      </c>
      <c r="H105" s="81" t="s">
        <v>6</v>
      </c>
      <c r="I105" s="83">
        <v>11</v>
      </c>
      <c r="J105" s="84">
        <v>220000000</v>
      </c>
      <c r="K105" s="65">
        <v>0</v>
      </c>
      <c r="L105" s="65">
        <v>218880000</v>
      </c>
      <c r="M105" s="84">
        <f t="shared" ref="M105:M115" si="25">+J105-L105-K105</f>
        <v>1120000</v>
      </c>
      <c r="N105" s="84">
        <v>218877065</v>
      </c>
      <c r="O105" s="85">
        <f t="shared" si="23"/>
        <v>0.99489574999999997</v>
      </c>
      <c r="P105" s="84">
        <v>50710000</v>
      </c>
      <c r="Q105" s="86">
        <v>50710000</v>
      </c>
    </row>
    <row r="106" spans="1:17" ht="42.75" customHeight="1" x14ac:dyDescent="0.25">
      <c r="A106" s="69" t="s">
        <v>20</v>
      </c>
      <c r="B106" s="81" t="s">
        <v>126</v>
      </c>
      <c r="C106" s="81" t="s">
        <v>120</v>
      </c>
      <c r="D106" s="81" t="s">
        <v>124</v>
      </c>
      <c r="E106" s="81" t="s">
        <v>0</v>
      </c>
      <c r="F106" s="81" t="s">
        <v>0</v>
      </c>
      <c r="G106" s="82" t="s">
        <v>142</v>
      </c>
      <c r="H106" s="81" t="s">
        <v>6</v>
      </c>
      <c r="I106" s="83">
        <v>11</v>
      </c>
      <c r="J106" s="84">
        <v>6277489868</v>
      </c>
      <c r="K106" s="65">
        <v>0</v>
      </c>
      <c r="L106" s="65">
        <v>6234688813</v>
      </c>
      <c r="M106" s="84">
        <f t="shared" si="25"/>
        <v>42801055</v>
      </c>
      <c r="N106" s="84">
        <v>6173077710</v>
      </c>
      <c r="O106" s="85">
        <f t="shared" si="23"/>
        <v>0.98336721202335198</v>
      </c>
      <c r="P106" s="84">
        <v>1130655142</v>
      </c>
      <c r="Q106" s="84">
        <v>1130655142</v>
      </c>
    </row>
    <row r="107" spans="1:17" ht="33" customHeight="1" x14ac:dyDescent="0.25">
      <c r="A107" s="69" t="s">
        <v>20</v>
      </c>
      <c r="B107" s="81" t="s">
        <v>126</v>
      </c>
      <c r="C107" s="81" t="s">
        <v>120</v>
      </c>
      <c r="D107" s="81" t="s">
        <v>125</v>
      </c>
      <c r="E107" s="81" t="s">
        <v>0</v>
      </c>
      <c r="F107" s="81" t="s">
        <v>0</v>
      </c>
      <c r="G107" s="82" t="s">
        <v>143</v>
      </c>
      <c r="H107" s="81" t="s">
        <v>6</v>
      </c>
      <c r="I107" s="83">
        <v>11</v>
      </c>
      <c r="J107" s="84">
        <v>2900000000</v>
      </c>
      <c r="K107" s="65">
        <v>0</v>
      </c>
      <c r="L107" s="65">
        <v>1902487544</v>
      </c>
      <c r="M107" s="84">
        <f t="shared" si="25"/>
        <v>997512456</v>
      </c>
      <c r="N107" s="84">
        <v>494199671</v>
      </c>
      <c r="O107" s="85">
        <f t="shared" si="23"/>
        <v>0.1704136796551724</v>
      </c>
      <c r="P107" s="84">
        <v>125140493</v>
      </c>
      <c r="Q107" s="86">
        <v>125140493</v>
      </c>
    </row>
    <row r="108" spans="1:17" ht="33" customHeight="1" x14ac:dyDescent="0.25">
      <c r="A108" s="69" t="s">
        <v>20</v>
      </c>
      <c r="B108" s="81" t="s">
        <v>126</v>
      </c>
      <c r="C108" s="81" t="s">
        <v>120</v>
      </c>
      <c r="D108" s="81" t="s">
        <v>127</v>
      </c>
      <c r="E108" s="81"/>
      <c r="F108" s="81"/>
      <c r="G108" s="82" t="s">
        <v>144</v>
      </c>
      <c r="H108" s="81" t="s">
        <v>6</v>
      </c>
      <c r="I108" s="83">
        <v>11</v>
      </c>
      <c r="J108" s="84">
        <v>400000000</v>
      </c>
      <c r="K108" s="65">
        <v>0</v>
      </c>
      <c r="L108" s="65">
        <v>0</v>
      </c>
      <c r="M108" s="84">
        <f t="shared" si="25"/>
        <v>400000000</v>
      </c>
      <c r="N108" s="84">
        <v>0</v>
      </c>
      <c r="O108" s="85">
        <f t="shared" si="23"/>
        <v>0</v>
      </c>
      <c r="P108" s="84">
        <v>0</v>
      </c>
      <c r="Q108" s="86">
        <v>0</v>
      </c>
    </row>
    <row r="109" spans="1:17" ht="45" customHeight="1" x14ac:dyDescent="0.25">
      <c r="A109" s="69" t="s">
        <v>20</v>
      </c>
      <c r="B109" s="81" t="s">
        <v>126</v>
      </c>
      <c r="C109" s="81" t="s">
        <v>120</v>
      </c>
      <c r="D109" s="81" t="s">
        <v>128</v>
      </c>
      <c r="E109" s="81"/>
      <c r="F109" s="81"/>
      <c r="G109" s="82" t="s">
        <v>145</v>
      </c>
      <c r="H109" s="81" t="s">
        <v>6</v>
      </c>
      <c r="I109" s="83">
        <v>11</v>
      </c>
      <c r="J109" s="84">
        <v>110000000</v>
      </c>
      <c r="K109" s="65">
        <v>0</v>
      </c>
      <c r="L109" s="65">
        <v>77084038</v>
      </c>
      <c r="M109" s="84">
        <f t="shared" si="25"/>
        <v>32915962</v>
      </c>
      <c r="N109" s="84">
        <v>77084038</v>
      </c>
      <c r="O109" s="85">
        <f t="shared" si="23"/>
        <v>0.70076398181818178</v>
      </c>
      <c r="P109" s="84">
        <v>18115470</v>
      </c>
      <c r="Q109" s="86">
        <v>18115470</v>
      </c>
    </row>
    <row r="110" spans="1:17" ht="33" customHeight="1" x14ac:dyDescent="0.25">
      <c r="A110" s="69" t="s">
        <v>20</v>
      </c>
      <c r="B110" s="81" t="s">
        <v>126</v>
      </c>
      <c r="C110" s="81" t="s">
        <v>120</v>
      </c>
      <c r="D110" s="81" t="s">
        <v>129</v>
      </c>
      <c r="E110" s="81" t="s">
        <v>0</v>
      </c>
      <c r="F110" s="81" t="s">
        <v>0</v>
      </c>
      <c r="G110" s="82" t="s">
        <v>146</v>
      </c>
      <c r="H110" s="81" t="s">
        <v>6</v>
      </c>
      <c r="I110" s="83">
        <v>11</v>
      </c>
      <c r="J110" s="84">
        <v>494000000</v>
      </c>
      <c r="K110" s="65">
        <v>0</v>
      </c>
      <c r="L110" s="65">
        <v>0</v>
      </c>
      <c r="M110" s="84">
        <f t="shared" si="25"/>
        <v>494000000</v>
      </c>
      <c r="N110" s="84">
        <v>0</v>
      </c>
      <c r="O110" s="85">
        <f t="shared" si="23"/>
        <v>0</v>
      </c>
      <c r="P110" s="84">
        <v>0</v>
      </c>
      <c r="Q110" s="86">
        <v>0</v>
      </c>
    </row>
    <row r="111" spans="1:17" ht="32.25" customHeight="1" x14ac:dyDescent="0.25">
      <c r="A111" s="69" t="s">
        <v>20</v>
      </c>
      <c r="B111" s="81" t="s">
        <v>126</v>
      </c>
      <c r="C111" s="81" t="s">
        <v>120</v>
      </c>
      <c r="D111" s="81" t="s">
        <v>130</v>
      </c>
      <c r="E111" s="81" t="s">
        <v>0</v>
      </c>
      <c r="F111" s="81" t="s">
        <v>0</v>
      </c>
      <c r="G111" s="82" t="s">
        <v>147</v>
      </c>
      <c r="H111" s="81" t="s">
        <v>6</v>
      </c>
      <c r="I111" s="83">
        <v>11</v>
      </c>
      <c r="J111" s="84">
        <v>300000000</v>
      </c>
      <c r="K111" s="65">
        <v>0</v>
      </c>
      <c r="L111" s="65">
        <v>263337465</v>
      </c>
      <c r="M111" s="84">
        <f t="shared" si="25"/>
        <v>36662535</v>
      </c>
      <c r="N111" s="84">
        <v>234537465</v>
      </c>
      <c r="O111" s="85">
        <f t="shared" si="23"/>
        <v>0.78179155</v>
      </c>
      <c r="P111" s="84">
        <v>83004909</v>
      </c>
      <c r="Q111" s="86">
        <v>83004909</v>
      </c>
    </row>
    <row r="112" spans="1:17" ht="44.25" customHeight="1" x14ac:dyDescent="0.25">
      <c r="A112" s="69" t="s">
        <v>20</v>
      </c>
      <c r="B112" s="81" t="s">
        <v>126</v>
      </c>
      <c r="C112" s="81" t="s">
        <v>120</v>
      </c>
      <c r="D112" s="81" t="s">
        <v>10</v>
      </c>
      <c r="E112" s="81"/>
      <c r="F112" s="81"/>
      <c r="G112" s="82" t="s">
        <v>148</v>
      </c>
      <c r="H112" s="81" t="s">
        <v>6</v>
      </c>
      <c r="I112" s="83">
        <v>11</v>
      </c>
      <c r="J112" s="84">
        <v>2671708639</v>
      </c>
      <c r="K112" s="65">
        <v>0</v>
      </c>
      <c r="L112" s="65">
        <v>1798759056.45</v>
      </c>
      <c r="M112" s="84">
        <f t="shared" si="25"/>
        <v>872949582.54999995</v>
      </c>
      <c r="N112" s="84">
        <v>1798759056.45</v>
      </c>
      <c r="O112" s="85">
        <f t="shared" si="23"/>
        <v>0.67326168362552508</v>
      </c>
      <c r="P112" s="84">
        <v>44044011</v>
      </c>
      <c r="Q112" s="86">
        <v>44044011</v>
      </c>
    </row>
    <row r="113" spans="1:17" ht="31.5" customHeight="1" x14ac:dyDescent="0.25">
      <c r="A113" s="69" t="s">
        <v>20</v>
      </c>
      <c r="B113" s="81" t="s">
        <v>126</v>
      </c>
      <c r="C113" s="81" t="s">
        <v>120</v>
      </c>
      <c r="D113" s="81" t="s">
        <v>131</v>
      </c>
      <c r="E113" s="81"/>
      <c r="F113" s="81"/>
      <c r="G113" s="82" t="s">
        <v>149</v>
      </c>
      <c r="H113" s="81" t="s">
        <v>6</v>
      </c>
      <c r="I113" s="83">
        <v>11</v>
      </c>
      <c r="J113" s="84">
        <v>58291361</v>
      </c>
      <c r="K113" s="65">
        <v>0</v>
      </c>
      <c r="L113" s="65">
        <v>0</v>
      </c>
      <c r="M113" s="84">
        <f t="shared" si="25"/>
        <v>58291361</v>
      </c>
      <c r="N113" s="84">
        <v>0</v>
      </c>
      <c r="O113" s="85">
        <f t="shared" si="23"/>
        <v>0</v>
      </c>
      <c r="P113" s="84">
        <v>0</v>
      </c>
      <c r="Q113" s="86">
        <v>0</v>
      </c>
    </row>
    <row r="114" spans="1:17" s="20" customFormat="1" ht="30.75" customHeight="1" x14ac:dyDescent="0.25">
      <c r="A114" s="69"/>
      <c r="B114" s="21" t="s">
        <v>126</v>
      </c>
      <c r="C114" s="21" t="s">
        <v>120</v>
      </c>
      <c r="D114" s="21" t="s">
        <v>132</v>
      </c>
      <c r="E114" s="21"/>
      <c r="F114" s="21"/>
      <c r="G114" s="38" t="s">
        <v>150</v>
      </c>
      <c r="H114" s="21" t="s">
        <v>6</v>
      </c>
      <c r="I114" s="22">
        <v>11</v>
      </c>
      <c r="J114" s="23">
        <v>1000000000</v>
      </c>
      <c r="K114" s="45">
        <v>0</v>
      </c>
      <c r="L114" s="45">
        <v>658715386</v>
      </c>
      <c r="M114" s="23">
        <f t="shared" si="25"/>
        <v>341284614</v>
      </c>
      <c r="N114" s="23">
        <v>432989933</v>
      </c>
      <c r="O114" s="41">
        <f t="shared" si="23"/>
        <v>0.43298993299999999</v>
      </c>
      <c r="P114" s="23">
        <v>155662226</v>
      </c>
      <c r="Q114" s="24">
        <v>155662226</v>
      </c>
    </row>
    <row r="115" spans="1:17" ht="32.25" customHeight="1" x14ac:dyDescent="0.25">
      <c r="A115" s="69" t="s">
        <v>20</v>
      </c>
      <c r="B115" s="81" t="s">
        <v>126</v>
      </c>
      <c r="C115" s="81" t="s">
        <v>120</v>
      </c>
      <c r="D115" s="81" t="s">
        <v>133</v>
      </c>
      <c r="E115" s="81"/>
      <c r="F115" s="81"/>
      <c r="G115" s="82" t="s">
        <v>151</v>
      </c>
      <c r="H115" s="81" t="s">
        <v>6</v>
      </c>
      <c r="I115" s="83">
        <v>11</v>
      </c>
      <c r="J115" s="84">
        <v>500000000</v>
      </c>
      <c r="K115" s="65">
        <v>0</v>
      </c>
      <c r="L115" s="65">
        <v>286117387</v>
      </c>
      <c r="M115" s="84">
        <f t="shared" si="25"/>
        <v>213882613</v>
      </c>
      <c r="N115" s="84">
        <v>161234176</v>
      </c>
      <c r="O115" s="85">
        <f t="shared" ref="O115:O120" si="26">IF(N115&gt;1,N115/(J115-K115),0)</f>
        <v>0.32246835200000001</v>
      </c>
      <c r="P115" s="84">
        <v>18958671</v>
      </c>
      <c r="Q115" s="86">
        <v>18958671</v>
      </c>
    </row>
    <row r="116" spans="1:17" ht="16.5" customHeight="1" x14ac:dyDescent="0.25">
      <c r="A116" s="15" t="s">
        <v>20</v>
      </c>
      <c r="B116" s="4"/>
      <c r="C116" s="4"/>
      <c r="D116" s="4"/>
      <c r="E116" s="4"/>
      <c r="F116" s="4"/>
      <c r="G116" s="3" t="s">
        <v>21</v>
      </c>
      <c r="H116" s="4" t="s">
        <v>6</v>
      </c>
      <c r="I116" s="5">
        <v>11</v>
      </c>
      <c r="J116" s="6">
        <f>J91+J104</f>
        <v>31330625998</v>
      </c>
      <c r="K116" s="6">
        <f t="shared" ref="K116:Q116" si="27">K91+K104</f>
        <v>0</v>
      </c>
      <c r="L116" s="6">
        <f t="shared" si="27"/>
        <v>22172963602.349998</v>
      </c>
      <c r="M116" s="6">
        <f>M91+M104</f>
        <v>9157662395.6500015</v>
      </c>
      <c r="N116" s="6">
        <f t="shared" si="27"/>
        <v>16944259904.950001</v>
      </c>
      <c r="O116" s="43">
        <f t="shared" si="26"/>
        <v>0.540820981554331</v>
      </c>
      <c r="P116" s="6">
        <f t="shared" si="27"/>
        <v>2571360941.6500001</v>
      </c>
      <c r="Q116" s="16">
        <f t="shared" si="27"/>
        <v>2571360941.6500001</v>
      </c>
    </row>
    <row r="117" spans="1:17" ht="16.5" customHeight="1" x14ac:dyDescent="0.25">
      <c r="A117" s="15" t="s">
        <v>20</v>
      </c>
      <c r="B117" s="4"/>
      <c r="C117" s="4"/>
      <c r="D117" s="4"/>
      <c r="E117" s="4"/>
      <c r="F117" s="4"/>
      <c r="G117" s="3" t="s">
        <v>21</v>
      </c>
      <c r="H117" s="4" t="s">
        <v>9</v>
      </c>
      <c r="I117" s="5">
        <v>20</v>
      </c>
      <c r="J117" s="6">
        <f>J92</f>
        <v>9300000000</v>
      </c>
      <c r="K117" s="6">
        <f t="shared" ref="K117:Q117" si="28">K92</f>
        <v>0</v>
      </c>
      <c r="L117" s="6">
        <f t="shared" si="28"/>
        <v>2202693582</v>
      </c>
      <c r="M117" s="6">
        <f>M92</f>
        <v>7097306418</v>
      </c>
      <c r="N117" s="6">
        <f t="shared" si="28"/>
        <v>1656072487</v>
      </c>
      <c r="O117" s="43">
        <f t="shared" si="26"/>
        <v>0.17807231043010752</v>
      </c>
      <c r="P117" s="6">
        <f t="shared" si="28"/>
        <v>128805289</v>
      </c>
      <c r="Q117" s="16">
        <f t="shared" si="28"/>
        <v>128805289</v>
      </c>
    </row>
    <row r="118" spans="1:17" ht="16.5" customHeight="1" x14ac:dyDescent="0.25">
      <c r="A118" s="15" t="s">
        <v>20</v>
      </c>
      <c r="B118" s="4"/>
      <c r="C118" s="4"/>
      <c r="D118" s="4"/>
      <c r="E118" s="4"/>
      <c r="F118" s="4"/>
      <c r="G118" s="3" t="s">
        <v>21</v>
      </c>
      <c r="H118" s="4" t="s">
        <v>9</v>
      </c>
      <c r="I118" s="5">
        <v>21</v>
      </c>
      <c r="J118" s="6">
        <f>J93</f>
        <v>451000000</v>
      </c>
      <c r="K118" s="6">
        <f t="shared" ref="K118:Q118" si="29">K93</f>
        <v>0</v>
      </c>
      <c r="L118" s="6">
        <f t="shared" si="29"/>
        <v>67190284</v>
      </c>
      <c r="M118" s="6">
        <f>M93</f>
        <v>383809716</v>
      </c>
      <c r="N118" s="6">
        <f t="shared" si="29"/>
        <v>0</v>
      </c>
      <c r="O118" s="43">
        <f t="shared" si="26"/>
        <v>0</v>
      </c>
      <c r="P118" s="6">
        <f t="shared" si="29"/>
        <v>0</v>
      </c>
      <c r="Q118" s="16">
        <f t="shared" si="29"/>
        <v>0</v>
      </c>
    </row>
    <row r="119" spans="1:17" ht="15" customHeight="1" x14ac:dyDescent="0.25">
      <c r="A119" s="90" t="s">
        <v>34</v>
      </c>
      <c r="B119" s="91"/>
      <c r="C119" s="91"/>
      <c r="D119" s="91"/>
      <c r="E119" s="91"/>
      <c r="F119" s="91"/>
      <c r="G119" s="91"/>
      <c r="H119" s="91"/>
      <c r="I119" s="92"/>
      <c r="J119" s="7">
        <f>SUM(J116:J118)</f>
        <v>41081625998</v>
      </c>
      <c r="K119" s="7">
        <f>SUM(K116:K118)</f>
        <v>0</v>
      </c>
      <c r="L119" s="7">
        <f>SUM(L116:L118)</f>
        <v>24442847468.349998</v>
      </c>
      <c r="M119" s="60">
        <f>SUM(M116:M118)</f>
        <v>16638778529.650002</v>
      </c>
      <c r="N119" s="60">
        <f>SUM(N116:N118)</f>
        <v>18600332391.950001</v>
      </c>
      <c r="O119" s="43">
        <f t="shared" si="26"/>
        <v>0.45276524334395946</v>
      </c>
      <c r="P119" s="7">
        <f>SUM(P116:P118)</f>
        <v>2700166230.6500001</v>
      </c>
      <c r="Q119" s="17">
        <f>SUM(Q116:Q118)</f>
        <v>2700166230.6500001</v>
      </c>
    </row>
    <row r="120" spans="1:17" s="19" customFormat="1" ht="13.5" customHeight="1" thickBot="1" x14ac:dyDescent="0.25">
      <c r="A120" s="93" t="s">
        <v>35</v>
      </c>
      <c r="B120" s="94"/>
      <c r="C120" s="94"/>
      <c r="D120" s="94"/>
      <c r="E120" s="94"/>
      <c r="F120" s="94"/>
      <c r="G120" s="94"/>
      <c r="H120" s="94"/>
      <c r="I120" s="95"/>
      <c r="J120" s="61">
        <f>+J119+J89</f>
        <v>233550452787</v>
      </c>
      <c r="K120" s="61">
        <f>+K119+K89</f>
        <v>5000000000</v>
      </c>
      <c r="L120" s="61">
        <f>+L119+L89</f>
        <v>113907232088.25</v>
      </c>
      <c r="M120" s="61">
        <f>+M119+M89</f>
        <v>114643220698.75</v>
      </c>
      <c r="N120" s="61">
        <f>+N119+N89</f>
        <v>107634077404.34999</v>
      </c>
      <c r="O120" s="63">
        <f t="shared" si="26"/>
        <v>0.47094230657534819</v>
      </c>
      <c r="P120" s="61">
        <f>+P119+P89</f>
        <v>82848998102.599991</v>
      </c>
      <c r="Q120" s="78">
        <f>Q89+Q119</f>
        <v>82747601481.599991</v>
      </c>
    </row>
    <row r="121" spans="1:17" s="30" customFormat="1" ht="9" customHeight="1" x14ac:dyDescent="0.25">
      <c r="A121" s="30" t="s">
        <v>37</v>
      </c>
      <c r="E121" s="31"/>
      <c r="F121" s="32"/>
      <c r="G121" s="33"/>
      <c r="H121" s="34"/>
      <c r="I121" s="35"/>
      <c r="L121" s="66"/>
      <c r="M121" s="36"/>
      <c r="N121" s="48"/>
      <c r="O121" s="36"/>
    </row>
    <row r="122" spans="1:17" s="30" customFormat="1" ht="9" customHeight="1" x14ac:dyDescent="0.25">
      <c r="A122" s="30" t="s">
        <v>158</v>
      </c>
      <c r="E122" s="31"/>
      <c r="F122" s="32"/>
      <c r="G122" s="33"/>
      <c r="H122" s="34"/>
      <c r="I122" s="35"/>
      <c r="L122" s="46"/>
      <c r="M122" s="36"/>
      <c r="N122" s="49"/>
      <c r="O122" s="36"/>
    </row>
    <row r="123" spans="1:17" s="30" customFormat="1" ht="9" customHeight="1" x14ac:dyDescent="0.25">
      <c r="A123" s="30" t="s">
        <v>39</v>
      </c>
      <c r="E123" s="31"/>
      <c r="F123" s="32"/>
      <c r="G123" s="33"/>
      <c r="H123" s="34"/>
      <c r="I123" s="35"/>
      <c r="L123" s="46"/>
      <c r="M123" s="36"/>
      <c r="N123" s="49"/>
      <c r="O123" s="36"/>
    </row>
    <row r="124" spans="1:17" s="30" customFormat="1" ht="9" customHeight="1" x14ac:dyDescent="0.25">
      <c r="A124" s="30" t="s">
        <v>160</v>
      </c>
      <c r="E124" s="31"/>
      <c r="F124" s="32"/>
      <c r="G124" s="33"/>
      <c r="H124" s="34"/>
      <c r="I124" s="35"/>
      <c r="L124" s="46"/>
      <c r="M124" s="36"/>
      <c r="N124" s="49"/>
      <c r="O124" s="36"/>
    </row>
  </sheetData>
  <mergeCells count="17">
    <mergeCell ref="A6:Q6"/>
    <mergeCell ref="A1:Q1"/>
    <mergeCell ref="A2:Q2"/>
    <mergeCell ref="A3:Q3"/>
    <mergeCell ref="A4:Q4"/>
    <mergeCell ref="A5:F5"/>
    <mergeCell ref="A90:Q90"/>
    <mergeCell ref="A119:I119"/>
    <mergeCell ref="A120:I120"/>
    <mergeCell ref="A39:I39"/>
    <mergeCell ref="A40:Q40"/>
    <mergeCell ref="A62:I62"/>
    <mergeCell ref="A63:Q63"/>
    <mergeCell ref="A85:I85"/>
    <mergeCell ref="A89:I89"/>
    <mergeCell ref="A76:Q76"/>
    <mergeCell ref="A75:I75"/>
  </mergeCells>
  <pageMargins left="0" right="0" top="0.39370078740157483" bottom="0.70866141732283472" header="0.39370078740157483" footer="0.39370078740157483"/>
  <pageSetup scale="90" orientation="landscape" r:id="rId1"/>
  <headerFooter scaleWithDoc="0" alignWithMargins="0">
    <oddFooter>Página &amp;P</oddFooter>
  </headerFooter>
  <ignoredErrors>
    <ignoredError sqref="B7:F20 B21:E26 A29:I29 A40:Q40 A30:C30 F30:I30 D30 A72:I72 A70:I70 N70:Q70 A45:I45 A42:J42 L42 A43:I43 A41:J41 A63:Q63 A46:I46 A47:I47 A69:I69 A66:I66 N66:Q66 A67:I67 L67 L70 A78:B78 A77:I77 L77 A82:H82 A81:H81 L81 A27:I27 K27 A28:I28 K28 K29 A31:I31 K31 A32:I32 K32 A33:I33 K33 A34:I34 K34 A35:I35 K35 A37:D37 K37 A44:I44 K44 K45 A48:I48 K48 A49:I49 K49 A50:I50 K50 A51:I51 K51 A52:I52 K52 A53:I53 K53 A54:I54 K54 A55:I55 K55 A56:I56 K56 A57:I57 K57 A59:H59 K59 A68:I68 K68 K69 M49 M50 M51 M52 M53 M54 M55 M56 M57 M59 M68 M69 O28 O32 O34 O54 O57 A80:B80 A79:B79 K79 H37:I37 F37 K30 A83 A65:I65 L65 C83:F83 H83:I83 P41:Q41 P42:Q42 A71:I71 P71:Q71 P72:Q72 P77:Q77 P78:Q78 P81:Q81 P82:Q82 A38:L38 N38:Q38 A39:L39 N39:Q39 N41 A64:I64 N64:Q64 N65:Q65 N67:Q67 N77 N78 N81 A60:L60 N60:Q60 A61:L61 N61:Q61 A62:L62 N62:Q62 J81 K82:N82 K64 K80 M71:N71 M45 O44 N42 K72:N72 E78:J78 G80:I80 G79:I79 K71 L78" numberStoredAsText="1"/>
    <ignoredError sqref="O7:O8 M22 O22 M30 O41:O42 O46 O77:O78 O81 M78 M81 O83:O88 M86 O91:O93 O116:O120" formula="1"/>
    <ignoredError sqref="O30 O47" numberStoredAsText="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 30-2019</vt:lpstr>
      <vt:lpstr>'JUNIO 30-2019'!Área_de_impresión</vt:lpstr>
      <vt:lpstr>'JUNIO 30-2019'!Títulos_a_imprimir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StarLims</cp:lastModifiedBy>
  <cp:lastPrinted>2019-03-06T19:50:37Z</cp:lastPrinted>
  <dcterms:created xsi:type="dcterms:W3CDTF">2016-02-01T15:56:25Z</dcterms:created>
  <dcterms:modified xsi:type="dcterms:W3CDTF">2019-07-02T19:44:03Z</dcterms:modified>
</cp:coreProperties>
</file>