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ha.florez\Desktop\dic-final 2019\"/>
    </mc:Choice>
  </mc:AlternateContent>
  <bookViews>
    <workbookView xWindow="0" yWindow="0" windowWidth="28800" windowHeight="12435"/>
  </bookViews>
  <sheets>
    <sheet name="dic-31-2019" sheetId="11" r:id="rId1"/>
  </sheets>
  <definedNames>
    <definedName name="_xlnm._FilterDatabase" localSheetId="0" hidden="1">'dic-31-2019'!$A$5:$S$137</definedName>
    <definedName name="_xlnm.Print_Area" localSheetId="0">'dic-31-2019'!$A$1:$Q$138</definedName>
    <definedName name="_xlnm.Print_Titles" localSheetId="0">'dic-31-2019'!$5:$5</definedName>
  </definedNames>
  <calcPr calcId="152511"/>
</workbook>
</file>

<file path=xl/calcChain.xml><?xml version="1.0" encoding="utf-8"?>
<calcChain xmlns="http://schemas.openxmlformats.org/spreadsheetml/2006/main">
  <c r="Q83" i="11" l="1"/>
  <c r="P83" i="11"/>
  <c r="N83" i="11"/>
  <c r="M83" i="11"/>
  <c r="L83" i="11"/>
  <c r="J83" i="11"/>
  <c r="J84" i="11"/>
  <c r="N84" i="11"/>
  <c r="M84" i="11"/>
  <c r="L84" i="11"/>
  <c r="M74" i="11"/>
  <c r="M75" i="11"/>
  <c r="N76" i="11"/>
  <c r="M76" i="11"/>
  <c r="L76" i="11"/>
  <c r="N75" i="11"/>
  <c r="N73" i="11" s="1"/>
  <c r="M73" i="11"/>
  <c r="L75" i="11"/>
  <c r="L73" i="11" s="1"/>
  <c r="N74" i="11"/>
  <c r="L74" i="11"/>
  <c r="J77" i="11"/>
  <c r="J76" i="11"/>
  <c r="J75" i="11"/>
  <c r="J68" i="11"/>
  <c r="J69" i="11"/>
  <c r="J74" i="11"/>
  <c r="Q75" i="11"/>
  <c r="P75" i="11"/>
  <c r="Q74" i="11"/>
  <c r="P74" i="11"/>
  <c r="Q76" i="11"/>
  <c r="P76" i="11"/>
  <c r="K76" i="11"/>
  <c r="J73" i="11"/>
  <c r="J105" i="11"/>
  <c r="J78" i="11"/>
  <c r="K74" i="11"/>
  <c r="O76" i="11" l="1"/>
  <c r="P102" i="11"/>
  <c r="Q102" i="11"/>
  <c r="Q99" i="11"/>
  <c r="Q98" i="11"/>
  <c r="Q90" i="11"/>
  <c r="Q88" i="11" s="1"/>
  <c r="Q89" i="11"/>
  <c r="Q96" i="11" s="1"/>
  <c r="Q87" i="11"/>
  <c r="J87" i="11"/>
  <c r="L87" i="11"/>
  <c r="Q97" i="11"/>
  <c r="J130" i="11"/>
  <c r="J133" i="11" s="1"/>
  <c r="J106" i="11"/>
  <c r="J131" i="11"/>
  <c r="J101" i="11"/>
  <c r="N102" i="11"/>
  <c r="J96" i="11"/>
  <c r="J99" i="11"/>
  <c r="J98" i="11"/>
  <c r="J97" i="11"/>
  <c r="J88" i="11"/>
  <c r="J90" i="11"/>
  <c r="J89" i="11"/>
  <c r="J70" i="11"/>
  <c r="Q78" i="11"/>
  <c r="P78" i="11"/>
  <c r="N78" i="11"/>
  <c r="M78" i="11"/>
  <c r="L78" i="11"/>
  <c r="N77" i="11"/>
  <c r="M77" i="11"/>
  <c r="L77" i="11"/>
  <c r="K78" i="11"/>
  <c r="O79" i="11"/>
  <c r="M79" i="11"/>
  <c r="J47" i="11"/>
  <c r="P90" i="11" l="1"/>
  <c r="P88" i="11" s="1"/>
  <c r="P98" i="11" s="1"/>
  <c r="N90" i="11"/>
  <c r="N88" i="11" s="1"/>
  <c r="N98" i="11" s="1"/>
  <c r="L90" i="11"/>
  <c r="L88" i="11" s="1"/>
  <c r="L98" i="11" s="1"/>
  <c r="Q107" i="11" l="1"/>
  <c r="P107" i="11"/>
  <c r="J107" i="11"/>
  <c r="N107" i="11"/>
  <c r="O19" i="11" l="1"/>
  <c r="O17" i="11"/>
  <c r="O122" i="11"/>
  <c r="O121" i="11"/>
  <c r="L89" i="11" l="1"/>
  <c r="L70" i="11"/>
  <c r="L68" i="11" s="1"/>
  <c r="L48" i="11"/>
  <c r="L47" i="11"/>
  <c r="L42" i="11"/>
  <c r="L41" i="11" l="1"/>
  <c r="N42" i="11"/>
  <c r="P42" i="11"/>
  <c r="Q42" i="11"/>
  <c r="J42" i="11"/>
  <c r="O95" i="11" l="1"/>
  <c r="O93" i="11"/>
  <c r="O91" i="11"/>
  <c r="O82" i="11"/>
  <c r="O72" i="11"/>
  <c r="O71" i="11"/>
  <c r="O67" i="11"/>
  <c r="O60" i="11"/>
  <c r="O59" i="11"/>
  <c r="O58" i="11"/>
  <c r="O57" i="11"/>
  <c r="O56" i="11"/>
  <c r="O55" i="11"/>
  <c r="O54" i="11"/>
  <c r="O52" i="11"/>
  <c r="O51" i="11"/>
  <c r="O50" i="11"/>
  <c r="O49" i="11"/>
  <c r="O46" i="11"/>
  <c r="O45" i="11"/>
  <c r="O44" i="11"/>
  <c r="K81" i="11" l="1"/>
  <c r="Q81" i="11"/>
  <c r="Q77" i="11"/>
  <c r="P81" i="11"/>
  <c r="P77" i="11"/>
  <c r="P73" i="11" s="1"/>
  <c r="N81" i="11"/>
  <c r="O80" i="11"/>
  <c r="K77" i="11"/>
  <c r="L81" i="11"/>
  <c r="J81" i="11"/>
  <c r="M80" i="11"/>
  <c r="O81" i="11" l="1"/>
  <c r="O78" i="11"/>
  <c r="O77" i="11"/>
  <c r="O74" i="11" s="1"/>
  <c r="Q73" i="11"/>
  <c r="K75" i="11"/>
  <c r="K73" i="11" s="1"/>
  <c r="O75" i="11"/>
  <c r="M9" i="11"/>
  <c r="O9" i="11"/>
  <c r="M10" i="11"/>
  <c r="O10" i="11"/>
  <c r="M11" i="11"/>
  <c r="O11" i="11"/>
  <c r="M12" i="11"/>
  <c r="O12" i="11"/>
  <c r="M13" i="11"/>
  <c r="O13" i="11"/>
  <c r="M14" i="11"/>
  <c r="O14" i="11"/>
  <c r="M15" i="11"/>
  <c r="O15" i="11"/>
  <c r="M16" i="11"/>
  <c r="O16" i="11"/>
  <c r="M17" i="11"/>
  <c r="M18" i="11"/>
  <c r="O18" i="11"/>
  <c r="M19" i="11"/>
  <c r="M20" i="11"/>
  <c r="O20" i="11"/>
  <c r="M21" i="11"/>
  <c r="O21" i="11"/>
  <c r="J22" i="11"/>
  <c r="K22" i="11"/>
  <c r="L22" i="11"/>
  <c r="N22" i="11"/>
  <c r="P22" i="11"/>
  <c r="Q22" i="11"/>
  <c r="M23" i="11"/>
  <c r="O23" i="11"/>
  <c r="M24" i="11"/>
  <c r="O24" i="11"/>
  <c r="M25" i="11"/>
  <c r="O25" i="11"/>
  <c r="M26" i="11"/>
  <c r="O26" i="11"/>
  <c r="M27" i="11"/>
  <c r="O27" i="11"/>
  <c r="M28" i="11"/>
  <c r="O28" i="11"/>
  <c r="M29" i="11"/>
  <c r="O29" i="11"/>
  <c r="J30" i="11"/>
  <c r="L30" i="11"/>
  <c r="N30" i="11"/>
  <c r="P30" i="11"/>
  <c r="Q30" i="11"/>
  <c r="M31" i="11"/>
  <c r="O31" i="11"/>
  <c r="M32" i="11"/>
  <c r="O32" i="11"/>
  <c r="M33" i="11"/>
  <c r="O33" i="11"/>
  <c r="M34" i="11"/>
  <c r="O34" i="11"/>
  <c r="M35" i="11"/>
  <c r="O35" i="11"/>
  <c r="M36" i="11"/>
  <c r="O36" i="11"/>
  <c r="M37" i="11"/>
  <c r="O37" i="11"/>
  <c r="O73" i="11" l="1"/>
  <c r="O30" i="11"/>
  <c r="O22" i="11"/>
  <c r="M30" i="11"/>
  <c r="M22" i="11"/>
  <c r="M72" i="11"/>
  <c r="J41" i="11" l="1"/>
  <c r="K42" i="11"/>
  <c r="O42" i="11" s="1"/>
  <c r="M44" i="11"/>
  <c r="K89" i="11" l="1"/>
  <c r="K70" i="11"/>
  <c r="K68" i="11" s="1"/>
  <c r="K8" i="11"/>
  <c r="K7" i="11" s="1"/>
  <c r="K48" i="11"/>
  <c r="K47" i="11"/>
  <c r="M45" i="11" l="1"/>
  <c r="M91" i="11"/>
  <c r="P106" i="11"/>
  <c r="P131" i="11" s="1"/>
  <c r="J66" i="11"/>
  <c r="J65" i="11" s="1"/>
  <c r="K96" i="11"/>
  <c r="L66" i="11"/>
  <c r="L65" i="11" s="1"/>
  <c r="M93" i="11"/>
  <c r="M67" i="11"/>
  <c r="M66" i="11" s="1"/>
  <c r="M65" i="11" s="1"/>
  <c r="O128" i="11"/>
  <c r="O127" i="11"/>
  <c r="O126" i="11"/>
  <c r="O125" i="11"/>
  <c r="O124" i="11"/>
  <c r="O123" i="11"/>
  <c r="O120" i="11"/>
  <c r="O119" i="11"/>
  <c r="O117" i="11"/>
  <c r="O116" i="11"/>
  <c r="O114" i="11"/>
  <c r="O113" i="11"/>
  <c r="O112" i="11"/>
  <c r="O110" i="11"/>
  <c r="O109" i="11"/>
  <c r="O108" i="11"/>
  <c r="O53" i="11"/>
  <c r="M49" i="11"/>
  <c r="J8" i="11"/>
  <c r="J48" i="11"/>
  <c r="Q47" i="11"/>
  <c r="P47" i="11"/>
  <c r="N47" i="11"/>
  <c r="O47" i="11" s="1"/>
  <c r="Q48" i="11"/>
  <c r="P48" i="11"/>
  <c r="N48" i="11"/>
  <c r="L62" i="11"/>
  <c r="L102" i="11" s="1"/>
  <c r="M59" i="11"/>
  <c r="K118" i="11"/>
  <c r="K106" i="11"/>
  <c r="K131" i="11" s="1"/>
  <c r="K107" i="11"/>
  <c r="K132" i="11" s="1"/>
  <c r="K105" i="11"/>
  <c r="K94" i="11"/>
  <c r="K62" i="11"/>
  <c r="K102" i="11" s="1"/>
  <c r="K43" i="11"/>
  <c r="K38" i="11"/>
  <c r="K39" i="11" s="1"/>
  <c r="O129" i="11"/>
  <c r="O115" i="11"/>
  <c r="O111" i="11"/>
  <c r="Q132" i="11"/>
  <c r="P132" i="11"/>
  <c r="N132" i="11"/>
  <c r="L107" i="11"/>
  <c r="L132" i="11" s="1"/>
  <c r="J132" i="11"/>
  <c r="L106" i="11"/>
  <c r="L131" i="11" s="1"/>
  <c r="Q118" i="11"/>
  <c r="P118" i="11"/>
  <c r="N118" i="11"/>
  <c r="L118" i="11"/>
  <c r="J118" i="11"/>
  <c r="Q106" i="11"/>
  <c r="Q131" i="11" s="1"/>
  <c r="N106" i="11"/>
  <c r="Q105" i="11"/>
  <c r="P105" i="11"/>
  <c r="N105" i="11"/>
  <c r="L105" i="11"/>
  <c r="M129" i="11"/>
  <c r="M128" i="11"/>
  <c r="M127" i="11"/>
  <c r="M126" i="11"/>
  <c r="M125" i="11"/>
  <c r="M124" i="11"/>
  <c r="M123" i="11"/>
  <c r="M122" i="11"/>
  <c r="M119" i="11"/>
  <c r="M117" i="11"/>
  <c r="M115" i="11"/>
  <c r="M114" i="11"/>
  <c r="M113" i="11"/>
  <c r="M112" i="11"/>
  <c r="M111" i="11"/>
  <c r="M110" i="11"/>
  <c r="M108" i="11"/>
  <c r="N66" i="11"/>
  <c r="P66" i="11"/>
  <c r="P65" i="11" s="1"/>
  <c r="Q66" i="11"/>
  <c r="Q65" i="11" s="1"/>
  <c r="M46" i="11"/>
  <c r="M42" i="11" s="1"/>
  <c r="M95" i="11"/>
  <c r="M82" i="11"/>
  <c r="M81" i="11" s="1"/>
  <c r="M71" i="11"/>
  <c r="M60" i="11"/>
  <c r="M58" i="11"/>
  <c r="M57" i="11"/>
  <c r="M56" i="11"/>
  <c r="M55" i="11"/>
  <c r="M54" i="11"/>
  <c r="M53" i="11"/>
  <c r="M52" i="11"/>
  <c r="M51" i="11"/>
  <c r="M50" i="11"/>
  <c r="Q94" i="11"/>
  <c r="P94" i="11"/>
  <c r="P97" i="11" s="1"/>
  <c r="N94" i="11"/>
  <c r="O94" i="11" s="1"/>
  <c r="L94" i="11"/>
  <c r="L97" i="11" s="1"/>
  <c r="J94" i="11"/>
  <c r="P89" i="11"/>
  <c r="P96" i="11" s="1"/>
  <c r="N89" i="11"/>
  <c r="N96" i="11" s="1"/>
  <c r="L96" i="11"/>
  <c r="Q70" i="11"/>
  <c r="P70" i="11"/>
  <c r="N70" i="11"/>
  <c r="N69" i="11" s="1"/>
  <c r="Q41" i="11"/>
  <c r="P41" i="11"/>
  <c r="N41" i="11"/>
  <c r="Q8" i="11"/>
  <c r="P8" i="11"/>
  <c r="N8" i="11"/>
  <c r="M109" i="11"/>
  <c r="M116" i="11"/>
  <c r="M107" i="11" s="1"/>
  <c r="M132" i="11" s="1"/>
  <c r="M120" i="11"/>
  <c r="M121" i="11"/>
  <c r="K41" i="11"/>
  <c r="K61" i="11" s="1"/>
  <c r="L8" i="11"/>
  <c r="P99" i="11" l="1"/>
  <c r="L99" i="11"/>
  <c r="K97" i="11"/>
  <c r="K90" i="11"/>
  <c r="M43" i="11"/>
  <c r="M41" i="11" s="1"/>
  <c r="O43" i="11"/>
  <c r="O41" i="11"/>
  <c r="N65" i="11"/>
  <c r="O65" i="11" s="1"/>
  <c r="O66" i="11"/>
  <c r="O89" i="11"/>
  <c r="O70" i="11"/>
  <c r="O48" i="11"/>
  <c r="L101" i="11"/>
  <c r="P84" i="11"/>
  <c r="P101" i="11" s="1"/>
  <c r="Q84" i="11"/>
  <c r="Q101" i="11" s="1"/>
  <c r="P68" i="11"/>
  <c r="P69" i="11"/>
  <c r="O69" i="11"/>
  <c r="Q68" i="11"/>
  <c r="Q69" i="11"/>
  <c r="L69" i="11"/>
  <c r="K83" i="11"/>
  <c r="O106" i="11"/>
  <c r="K130" i="11"/>
  <c r="K133" i="11" s="1"/>
  <c r="K87" i="11"/>
  <c r="O132" i="11"/>
  <c r="M70" i="11"/>
  <c r="O118" i="11"/>
  <c r="N131" i="11"/>
  <c r="O131" i="11" s="1"/>
  <c r="N61" i="11"/>
  <c r="M48" i="11"/>
  <c r="M62" i="11" s="1"/>
  <c r="M102" i="11" s="1"/>
  <c r="Q130" i="11"/>
  <c r="Q133" i="11" s="1"/>
  <c r="P87" i="11"/>
  <c r="P61" i="11"/>
  <c r="J61" i="11"/>
  <c r="J100" i="11" s="1"/>
  <c r="J103" i="11" s="1"/>
  <c r="J134" i="11" s="1"/>
  <c r="P62" i="11"/>
  <c r="N62" i="11"/>
  <c r="Q7" i="11"/>
  <c r="Q38" i="11" s="1"/>
  <c r="Q39" i="11" s="1"/>
  <c r="M94" i="11"/>
  <c r="M97" i="11" s="1"/>
  <c r="P7" i="11"/>
  <c r="P38" i="11" s="1"/>
  <c r="P39" i="11" s="1"/>
  <c r="N97" i="11"/>
  <c r="N99" i="11" s="1"/>
  <c r="L130" i="11"/>
  <c r="L133" i="11" s="1"/>
  <c r="L61" i="11"/>
  <c r="L63" i="11" s="1"/>
  <c r="Q61" i="11"/>
  <c r="N130" i="11"/>
  <c r="M118" i="11"/>
  <c r="M106" i="11"/>
  <c r="M131" i="11" s="1"/>
  <c r="O105" i="11"/>
  <c r="M105" i="11"/>
  <c r="P130" i="11"/>
  <c r="P133" i="11" s="1"/>
  <c r="N87" i="11"/>
  <c r="Q62" i="11"/>
  <c r="M47" i="11"/>
  <c r="J62" i="11"/>
  <c r="J102" i="11" s="1"/>
  <c r="N7" i="11"/>
  <c r="N38" i="11" s="1"/>
  <c r="J7" i="11"/>
  <c r="J38" i="11" s="1"/>
  <c r="J39" i="11" s="1"/>
  <c r="L7" i="11"/>
  <c r="L38" i="11" s="1"/>
  <c r="M8" i="11"/>
  <c r="K63" i="11"/>
  <c r="K84" i="11"/>
  <c r="O84" i="11" s="1"/>
  <c r="K99" i="11"/>
  <c r="N68" i="11"/>
  <c r="M89" i="11"/>
  <c r="O107" i="11"/>
  <c r="O96" i="11"/>
  <c r="O8" i="11"/>
  <c r="K88" i="11" l="1"/>
  <c r="O88" i="11" s="1"/>
  <c r="M90" i="11"/>
  <c r="M88" i="11" s="1"/>
  <c r="M98" i="11" s="1"/>
  <c r="O90" i="11"/>
  <c r="O97" i="11"/>
  <c r="N100" i="11"/>
  <c r="K85" i="11"/>
  <c r="K100" i="11"/>
  <c r="O87" i="11"/>
  <c r="L39" i="11"/>
  <c r="L100" i="11"/>
  <c r="O61" i="11"/>
  <c r="O68" i="11"/>
  <c r="O102" i="11"/>
  <c r="O62" i="11"/>
  <c r="L85" i="11"/>
  <c r="P85" i="11"/>
  <c r="M101" i="11"/>
  <c r="Q85" i="11"/>
  <c r="M68" i="11"/>
  <c r="M69" i="11"/>
  <c r="N133" i="11"/>
  <c r="O133" i="11" s="1"/>
  <c r="Q63" i="11"/>
  <c r="P63" i="11"/>
  <c r="M61" i="11"/>
  <c r="N63" i="11"/>
  <c r="P100" i="11"/>
  <c r="P103" i="11" s="1"/>
  <c r="P134" i="11" s="1"/>
  <c r="N101" i="11"/>
  <c r="O130" i="11"/>
  <c r="M130" i="11"/>
  <c r="M133" i="11" s="1"/>
  <c r="J63" i="11"/>
  <c r="M7" i="11"/>
  <c r="M38" i="11" s="1"/>
  <c r="M39" i="11" s="1"/>
  <c r="O7" i="11"/>
  <c r="N39" i="11"/>
  <c r="O38" i="11"/>
  <c r="O39" i="11" s="1"/>
  <c r="O99" i="11"/>
  <c r="K101" i="11"/>
  <c r="O101" i="11" s="1"/>
  <c r="M96" i="11"/>
  <c r="M87" i="11"/>
  <c r="Q100" i="11"/>
  <c r="Q103" i="11" s="1"/>
  <c r="Q134" i="11" s="1"/>
  <c r="L103" i="11" l="1"/>
  <c r="L134" i="11" s="1"/>
  <c r="M99" i="11"/>
  <c r="K103" i="11"/>
  <c r="K134" i="11" s="1"/>
  <c r="O63" i="11"/>
  <c r="O83" i="11"/>
  <c r="J85" i="11"/>
  <c r="M85" i="11"/>
  <c r="M63" i="11"/>
  <c r="N103" i="11"/>
  <c r="N85" i="11"/>
  <c r="O100" i="11" l="1"/>
  <c r="O85" i="11"/>
  <c r="O103" i="11"/>
  <c r="M100" i="11"/>
  <c r="M103" i="11" s="1"/>
  <c r="M134" i="11" s="1"/>
  <c r="N134" i="11"/>
  <c r="O134" i="11" l="1"/>
</calcChain>
</file>

<file path=xl/sharedStrings.xml><?xml version="1.0" encoding="utf-8"?>
<sst xmlns="http://schemas.openxmlformats.org/spreadsheetml/2006/main" count="783" uniqueCount="163">
  <si>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</si>
  <si>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</si>
  <si>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</si>
  <si>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</si>
  <si>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</si>
  <si>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</si>
  <si>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</si>
  <si>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</si>
  <si>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</si>
  <si>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</si>
  <si>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</si>
  <si>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</si>
  <si>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</si>
  <si>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</si>
  <si>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</si>
  <si>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</si>
  <si>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</si>
  <si>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</si>
  <si>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</si>
  <si>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</si>
  <si>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</si>
  <si>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</si>
  <si>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</si>
  <si>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</si>
  <si>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</si>
  <si>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</si>
  <si>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</si>
  <si>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INSTITUTO NACIONAL DE MEDICINA LEGAL Y CIENCIAS FORENSES</t>
  </si>
  <si>
    <t>SUBDIRECCIÓN ADMINISTRATIVA Y FINANCIERA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</si>
  <si>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</si>
  <si>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</si>
  <si>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</si>
  <si>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</si>
  <si>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</si>
  <si>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</si>
  <si>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</si>
  <si>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</si>
  <si>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</si>
  <si>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</si>
  <si>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</si>
  <si>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</si>
  <si>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</si>
  <si>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</si>
  <si>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</si>
  <si>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</si>
  <si>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</si>
  <si>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</si>
  <si>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</si>
  <si>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</si>
  <si>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</si>
  <si>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</si>
  <si>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</si>
  <si>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</si>
  <si>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</si>
  <si>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</si>
  <si>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</si>
  <si>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</si>
  <si>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</si>
  <si>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</si>
  <si>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</si>
  <si>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</si>
  <si>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</si>
  <si>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</si>
  <si>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</si>
  <si>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</si>
  <si>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</si>
  <si>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</si>
  <si>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</si>
  <si>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</si>
  <si>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</si>
  <si>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</si>
  <si>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</si>
  <si>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</si>
  <si>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</si>
  <si>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</si>
  <si>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</si>
  <si>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</si>
  <si>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</si>
  <si>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</si>
  <si>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</si>
  <si>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</si>
  <si>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</si>
  <si>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</si>
  <si>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</si>
  <si>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ACTIVOS FIJOS NO CLASIFICADOS COMO MAQUINARIA Y EQUIPO</t>
  </si>
  <si>
    <t>MAQUINARIA Y EQUIPO</t>
  </si>
  <si>
    <t>MINERALES;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</si>
  <si>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</si>
  <si>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</si>
  <si>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</si>
  <si>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SERVICIOS DE LA CONSTRUCCIÓN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</si>
  <si>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</si>
  <si>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</si>
  <si>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</t>
  </si>
  <si>
    <t>SERVICIOS PARA LA COMUNIDAD, SOCIALES Y PERSONALES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</si>
  <si>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</si>
  <si>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</si>
  <si>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</si>
  <si>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</si>
  <si>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</si>
  <si>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</si>
  <si>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</si>
  <si>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</si>
  <si>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</si>
  <si>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</si>
  <si>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</si>
  <si>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</si>
  <si>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</si>
  <si>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</si>
  <si>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</si>
  <si>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</si>
  <si>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</si>
  <si>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</si>
  <si>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</si>
  <si>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</si>
  <si>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</si>
  <si>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</si>
  <si>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</si>
  <si>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</si>
  <si>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</si>
  <si>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</si>
  <si>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</si>
  <si>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</si>
  <si>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</si>
  <si>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</si>
  <si>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</si>
  <si>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</si>
  <si>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</si>
  <si>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</si>
  <si>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</si>
  <si>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</si>
  <si>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</si>
  <si>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</si>
  <si>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</si>
  <si>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</si>
  <si>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</si>
  <si>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</si>
  <si>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</si>
  <si>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</si>
  <si>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</si>
  <si>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</si>
  <si>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</si>
  <si>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</si>
  <si>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</si>
  <si>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RENOVACIÓN INTEGRAL DE LA SALA DE NECROPSIAS DE LA DIRECCIÓN REGIONAL DEL INSTITUTO NACIONAL DE MEDICINA LEGAL Y CIENCIAS FORENSES.  BOGOTÁ</t>
  </si>
  <si>
    <t>CONSTRUCCIÓN Y DOTACIÓN SEDE MEDICINA LEGAL REGIONAL SUR HUILA  NEIVA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</si>
  <si>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</si>
  <si>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</si>
  <si>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</si>
  <si>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</si>
  <si>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</si>
  <si>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</si>
  <si>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</si>
  <si>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</si>
  <si>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</si>
  <si>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</si>
  <si>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</si>
  <si>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</si>
  <si>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</si>
  <si>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Reviso: Cesar Augusto Acuña Reyes- Coordinador Grupo Nacional de Gestión Presupuestal </t>
  </si>
  <si>
    <t>EJECUCIÓN PRESUPUESTAL A  31 DE DICIEMBRE 2019</t>
  </si>
  <si>
    <t xml:space="preserve">AUXILIO DE CESANTÍAS </t>
  </si>
  <si>
    <t>Fecha: Enero 22-2020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</si>
</sst>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  <font>
      <b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 applyFill="1" applyBorder="1"/>
    <xf numFmtId="43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43" fontId="14" fillId="3" borderId="1" xfId="1" applyFont="1" applyFill="1" applyBorder="1" applyAlignment="1">
      <alignment horizontal="right" vertical="center" wrapText="1" readingOrder="1"/>
    </xf>
    <xf numFmtId="43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43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43" fontId="14" fillId="3" borderId="6" xfId="1" applyFont="1" applyFill="1" applyBorder="1" applyAlignment="1">
      <alignment horizontal="right" vertical="center" wrapText="1" readingOrder="1"/>
    </xf>
    <xf numFmtId="43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43" fontId="16" fillId="5" borderId="1" xfId="1" applyFont="1" applyFill="1" applyBorder="1" applyAlignment="1">
      <alignment horizontal="right" vertical="center" wrapText="1" readingOrder="1"/>
    </xf>
    <xf numFmtId="43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43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4" fontId="7" fillId="0" borderId="0" xfId="1" applyNumberFormat="1" applyFont="1" applyAlignment="1">
      <alignment vertical="top"/>
    </xf>
    <xf numFmtId="43" fontId="7" fillId="0" borderId="0" xfId="1" applyFont="1" applyAlignment="1">
      <alignment horizontal="center" vertical="top"/>
    </xf>
    <xf numFmtId="43" fontId="7" fillId="0" borderId="0" xfId="1" applyFont="1" applyAlignment="1">
      <alignment vertical="top" wrapText="1"/>
    </xf>
    <xf numFmtId="43" fontId="7" fillId="0" borderId="0" xfId="1" applyFont="1" applyAlignment="1">
      <alignment vertical="top"/>
    </xf>
    <xf numFmtId="43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43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43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43" fontId="1" fillId="5" borderId="0" xfId="1" applyFont="1" applyFill="1" applyBorder="1"/>
    <xf numFmtId="43" fontId="20" fillId="5" borderId="0" xfId="1" applyFont="1" applyFill="1" applyAlignment="1">
      <alignment vertical="top"/>
    </xf>
    <xf numFmtId="43" fontId="7" fillId="5" borderId="0" xfId="1" applyFont="1" applyFill="1" applyAlignment="1">
      <alignment vertical="top"/>
    </xf>
    <xf numFmtId="43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43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43" fontId="18" fillId="5" borderId="9" xfId="1" applyFont="1" applyFill="1" applyBorder="1" applyAlignment="1">
      <alignment horizontal="right" vertical="center" wrapText="1" readingOrder="1"/>
    </xf>
    <xf numFmtId="10" fontId="18" fillId="5" borderId="9" xfId="4" applyNumberFormat="1" applyFont="1" applyFill="1" applyBorder="1" applyAlignment="1">
      <alignment horizontal="right" vertical="center" wrapText="1" readingOrder="1"/>
    </xf>
    <xf numFmtId="43" fontId="18" fillId="5" borderId="10" xfId="1" applyFont="1" applyFill="1" applyBorder="1" applyAlignment="1">
      <alignment horizontal="right" vertical="center" wrapText="1" readingOrder="1"/>
    </xf>
    <xf numFmtId="43" fontId="8" fillId="3" borderId="2" xfId="1" applyFont="1" applyFill="1" applyBorder="1" applyAlignment="1">
      <alignment horizontal="right" vertical="center" wrapText="1" readingOrder="1"/>
    </xf>
    <xf numFmtId="43" fontId="10" fillId="4" borderId="11" xfId="1" applyFont="1" applyFill="1" applyBorder="1" applyAlignment="1">
      <alignment horizontal="right" vertical="center" wrapText="1" readingOrder="1"/>
    </xf>
    <xf numFmtId="43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43" fontId="9" fillId="0" borderId="1" xfId="1" applyFont="1" applyFill="1" applyBorder="1" applyAlignment="1">
      <alignment horizontal="right" vertical="center" wrapText="1" readingOrder="1"/>
    </xf>
    <xf numFmtId="43" fontId="7" fillId="5" borderId="0" xfId="0" applyNumberFormat="1" applyFont="1" applyFill="1" applyAlignment="1">
      <alignment vertical="top"/>
    </xf>
    <xf numFmtId="43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43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43" fontId="9" fillId="5" borderId="6" xfId="1" applyFont="1" applyFill="1" applyBorder="1" applyAlignment="1">
      <alignment horizontal="right" vertical="center" wrapText="1" readingOrder="1"/>
    </xf>
    <xf numFmtId="43" fontId="14" fillId="4" borderId="6" xfId="1" applyFont="1" applyFill="1" applyBorder="1" applyAlignment="1">
      <alignment horizontal="right" vertical="center" wrapText="1" readingOrder="1"/>
    </xf>
    <xf numFmtId="43" fontId="10" fillId="4" borderId="7" xfId="1" applyFont="1" applyFill="1" applyBorder="1" applyAlignment="1">
      <alignment horizontal="right" vertical="center" wrapText="1" readingOrder="1"/>
    </xf>
    <xf numFmtId="43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5" borderId="14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43" fontId="16" fillId="0" borderId="1" xfId="1" applyFont="1" applyFill="1" applyBorder="1" applyAlignment="1">
      <alignment horizontal="right" vertical="center" wrapText="1" readingOrder="1"/>
    </xf>
    <xf numFmtId="43" fontId="16" fillId="0" borderId="6" xfId="1" applyFont="1" applyFill="1" applyBorder="1" applyAlignment="1">
      <alignment horizontal="right" vertical="center" wrapText="1" readingOrder="1"/>
    </xf>
    <xf numFmtId="10" fontId="18" fillId="5" borderId="27" xfId="4" applyNumberFormat="1" applyFont="1" applyFill="1" applyBorder="1" applyAlignment="1">
      <alignment horizontal="right" vertical="center" wrapText="1" readingOrder="1"/>
    </xf>
    <xf numFmtId="43" fontId="7" fillId="0" borderId="0" xfId="0" applyNumberFormat="1" applyFont="1" applyAlignment="1">
      <alignment vertical="top"/>
    </xf>
    <xf numFmtId="0" fontId="24" fillId="2" borderId="4" xfId="2" applyFont="1" applyFill="1" applyBorder="1" applyAlignment="1">
      <alignment horizontal="center" vertical="center" wrapText="1"/>
    </xf>
    <xf numFmtId="43" fontId="10" fillId="0" borderId="11" xfId="1" applyFont="1" applyFill="1" applyBorder="1" applyAlignment="1">
      <alignment horizontal="right" vertical="center" wrapText="1" readingOrder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23" fillId="3" borderId="18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23" fillId="4" borderId="24" xfId="2" applyFont="1" applyFill="1" applyBorder="1" applyAlignment="1">
      <alignment horizontal="center" vertical="center" wrapText="1"/>
    </xf>
    <xf numFmtId="0" fontId="23" fillId="4" borderId="25" xfId="2" applyFont="1" applyFill="1" applyBorder="1" applyAlignment="1">
      <alignment horizontal="center" vertical="center" wrapText="1"/>
    </xf>
    <xf numFmtId="0" fontId="23" fillId="4" borderId="26" xfId="2" applyFont="1" applyFill="1" applyBorder="1" applyAlignment="1">
      <alignment horizontal="center" vertical="center" wrapText="1"/>
    </xf>
    <xf numFmtId="0" fontId="23" fillId="4" borderId="15" xfId="2" applyFont="1" applyFill="1" applyBorder="1" applyAlignment="1">
      <alignment horizontal="center" vertical="center" wrapText="1"/>
    </xf>
    <xf numFmtId="0" fontId="23" fillId="4" borderId="16" xfId="2" applyFont="1" applyFill="1" applyBorder="1" applyAlignment="1">
      <alignment horizontal="center" vertical="center" wrapText="1"/>
    </xf>
    <xf numFmtId="0" fontId="23" fillId="4" borderId="17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showGridLines="0" tabSelected="1" topLeftCell="B1" zoomScale="172" zoomScaleNormal="172" workbookViewId="0">
      <pane ySplit="5" topLeftCell="A6" activePane="bottomLeft" state="frozen"/>
      <selection pane="bottomLeft" activeCell="Q134" sqref="Q134"/>
    </sheetView>
  </sheetViews>
  <sheetFormatPr baseColWidth="10" defaultRowHeight="15" x14ac:dyDescent="0.25"/>
  <cols>
    <col min="1" max="1" width="2.28515625" style="1" bestFit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x14ac:dyDescent="0.25">
      <c r="A1" s="102" t="s">
        <v>27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x14ac:dyDescent="0.25">
      <c r="A2" s="102" t="s">
        <v>28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7" x14ac:dyDescent="0.25">
      <c r="A3" s="102" t="s">
        <v>160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ht="8.25" customHeight="1" thickBot="1" x14ac:dyDescent="0.3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7" ht="18.75" customHeight="1" thickBot="1" x14ac:dyDescent="0.3">
      <c r="A5" s="104" t="s">
        <v>25</v>
      </c>
      <c r="B5" s="105"/>
      <c r="C5" s="105"/>
      <c r="D5" s="105"/>
      <c r="E5" s="105"/>
      <c r="F5" s="106"/>
      <c r="G5" s="13" t="s">
        <v>1</v>
      </c>
      <c r="H5" s="13" t="s">
        <v>2</v>
      </c>
      <c r="I5" s="13" t="s">
        <v>3</v>
      </c>
      <c r="J5" s="13" t="s">
        <v>39</v>
      </c>
      <c r="K5" s="13" t="s">
        <v>40</v>
      </c>
      <c r="L5" s="13" t="s">
        <v>21</v>
      </c>
      <c r="M5" s="13" t="s">
        <v>22</v>
      </c>
      <c r="N5" s="13" t="s">
        <v>23</v>
      </c>
      <c r="O5" s="13" t="s">
        <v>26</v>
      </c>
      <c r="P5" s="13" t="s">
        <v>24</v>
      </c>
      <c r="Q5" s="87" t="s">
        <v>30</v>
      </c>
    </row>
    <row r="6" spans="1:17" s="8" customFormat="1" ht="14.25" customHeight="1" thickTop="1" thickBot="1" x14ac:dyDescent="0.3">
      <c r="A6" s="90" t="s">
        <v>113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2"/>
    </row>
    <row r="7" spans="1:17" s="19" customFormat="1" ht="17.25" customHeight="1" thickBot="1" x14ac:dyDescent="0.3">
      <c r="A7" s="52" t="s">
        <v>4</v>
      </c>
      <c r="B7" s="25" t="s">
        <v>41</v>
      </c>
      <c r="C7" s="25" t="s">
        <v>41</v>
      </c>
      <c r="D7" s="53"/>
      <c r="E7" s="53"/>
      <c r="F7" s="53"/>
      <c r="G7" s="54" t="s">
        <v>78</v>
      </c>
      <c r="H7" s="53" t="s">
        <v>6</v>
      </c>
      <c r="I7" s="55">
        <v>10</v>
      </c>
      <c r="J7" s="56">
        <f>J8+J22+J30</f>
        <v>168696614626</v>
      </c>
      <c r="K7" s="56">
        <f>K8+K22+K30</f>
        <v>0</v>
      </c>
      <c r="L7" s="56">
        <f>L8+L22+L30</f>
        <v>168618508563</v>
      </c>
      <c r="M7" s="56">
        <f>M8+M22+M30</f>
        <v>78106063</v>
      </c>
      <c r="N7" s="56">
        <f>N8+N22+N30</f>
        <v>168618508563</v>
      </c>
      <c r="O7" s="85">
        <f>IF(N7&gt;1,N7/(J7-K7),0)</f>
        <v>0.99953700278352853</v>
      </c>
      <c r="P7" s="56">
        <f>P8+P22+P30</f>
        <v>165841210705</v>
      </c>
      <c r="Q7" s="58">
        <f>Q8+Q22+Q30</f>
        <v>165043847000.35001</v>
      </c>
    </row>
    <row r="8" spans="1:17" s="19" customFormat="1" ht="16.5" customHeight="1" x14ac:dyDescent="0.25">
      <c r="A8" s="24" t="s">
        <v>4</v>
      </c>
      <c r="B8" s="25" t="s">
        <v>41</v>
      </c>
      <c r="C8" s="25" t="s">
        <v>41</v>
      </c>
      <c r="D8" s="25" t="s">
        <v>41</v>
      </c>
      <c r="E8" s="20"/>
      <c r="F8" s="20"/>
      <c r="G8" s="26" t="s">
        <v>45</v>
      </c>
      <c r="H8" s="25" t="s">
        <v>6</v>
      </c>
      <c r="I8" s="27" t="s">
        <v>7</v>
      </c>
      <c r="J8" s="39">
        <f>SUM(J9:J21)</f>
        <v>114572120685</v>
      </c>
      <c r="K8" s="39">
        <f>SUM(K9:K21)</f>
        <v>0</v>
      </c>
      <c r="L8" s="39">
        <f>SUM(L9:L21)</f>
        <v>114534763999</v>
      </c>
      <c r="M8" s="28">
        <f>SUM(M9:M21)</f>
        <v>37356686</v>
      </c>
      <c r="N8" s="39">
        <f>SUM(N9:N21)</f>
        <v>114534763999</v>
      </c>
      <c r="O8" s="57">
        <f t="shared" ref="O8:O16" si="0">IF(N8&gt;1,N8/(J8-K8),0)</f>
        <v>0.99967394610681326</v>
      </c>
      <c r="P8" s="28">
        <f>SUM(P9:P21)</f>
        <v>114501836184.35001</v>
      </c>
      <c r="Q8" s="51">
        <f>SUM(Q9:Q21)</f>
        <v>114501836184.35001</v>
      </c>
    </row>
    <row r="9" spans="1:17" s="19" customFormat="1" ht="15" customHeight="1" x14ac:dyDescent="0.25">
      <c r="A9" s="38" t="s">
        <v>4</v>
      </c>
      <c r="B9" s="20" t="s">
        <v>41</v>
      </c>
      <c r="C9" s="20" t="s">
        <v>41</v>
      </c>
      <c r="D9" s="20" t="s">
        <v>42</v>
      </c>
      <c r="E9" s="20" t="s">
        <v>42</v>
      </c>
      <c r="F9" s="20"/>
      <c r="G9" s="37" t="s">
        <v>43</v>
      </c>
      <c r="H9" s="20" t="s">
        <v>6</v>
      </c>
      <c r="I9" s="21">
        <v>10</v>
      </c>
      <c r="J9" s="22">
        <v>81972301148</v>
      </c>
      <c r="K9" s="22">
        <v>0</v>
      </c>
      <c r="L9" s="22">
        <v>81972301148</v>
      </c>
      <c r="M9" s="22">
        <f t="shared" ref="M9:M21" si="1">+J9-L9-K9</f>
        <v>0</v>
      </c>
      <c r="N9" s="22">
        <v>81972301148</v>
      </c>
      <c r="O9" s="40">
        <f t="shared" si="0"/>
        <v>1</v>
      </c>
      <c r="P9" s="22">
        <v>81949606216.350006</v>
      </c>
      <c r="Q9" s="23">
        <v>81949606216.350006</v>
      </c>
    </row>
    <row r="10" spans="1:17" s="19" customFormat="1" ht="15" customHeight="1" x14ac:dyDescent="0.25">
      <c r="A10" s="38" t="s">
        <v>4</v>
      </c>
      <c r="B10" s="20" t="s">
        <v>41</v>
      </c>
      <c r="C10" s="20" t="s">
        <v>41</v>
      </c>
      <c r="D10" s="20" t="s">
        <v>42</v>
      </c>
      <c r="E10" s="20" t="s">
        <v>44</v>
      </c>
      <c r="F10" s="20"/>
      <c r="G10" s="37" t="s">
        <v>61</v>
      </c>
      <c r="H10" s="20" t="s">
        <v>6</v>
      </c>
      <c r="I10" s="21">
        <v>10</v>
      </c>
      <c r="J10" s="22">
        <v>1914391778</v>
      </c>
      <c r="K10" s="22">
        <v>0</v>
      </c>
      <c r="L10" s="22">
        <v>1914391778</v>
      </c>
      <c r="M10" s="22">
        <f t="shared" si="1"/>
        <v>0</v>
      </c>
      <c r="N10" s="22">
        <v>1914391778</v>
      </c>
      <c r="O10" s="40">
        <f t="shared" si="0"/>
        <v>1</v>
      </c>
      <c r="P10" s="22">
        <v>1914391778</v>
      </c>
      <c r="Q10" s="23">
        <v>1914391778</v>
      </c>
    </row>
    <row r="11" spans="1:17" s="19" customFormat="1" ht="16.5" customHeight="1" x14ac:dyDescent="0.25">
      <c r="A11" s="38" t="s">
        <v>4</v>
      </c>
      <c r="B11" s="20" t="s">
        <v>41</v>
      </c>
      <c r="C11" s="20" t="s">
        <v>41</v>
      </c>
      <c r="D11" s="20" t="s">
        <v>42</v>
      </c>
      <c r="E11" s="20" t="s">
        <v>46</v>
      </c>
      <c r="F11" s="20"/>
      <c r="G11" s="37" t="s">
        <v>62</v>
      </c>
      <c r="H11" s="20" t="s">
        <v>6</v>
      </c>
      <c r="I11" s="21">
        <v>10</v>
      </c>
      <c r="J11" s="22">
        <v>1068312655</v>
      </c>
      <c r="K11" s="22">
        <v>0</v>
      </c>
      <c r="L11" s="22">
        <v>1068312655</v>
      </c>
      <c r="M11" s="22">
        <f t="shared" si="1"/>
        <v>0</v>
      </c>
      <c r="N11" s="22">
        <v>1068312655</v>
      </c>
      <c r="O11" s="40">
        <f t="shared" si="0"/>
        <v>1</v>
      </c>
      <c r="P11" s="22">
        <v>1068312655</v>
      </c>
      <c r="Q11" s="23">
        <v>1068312655</v>
      </c>
    </row>
    <row r="12" spans="1:17" s="19" customFormat="1" ht="15" customHeight="1" x14ac:dyDescent="0.25">
      <c r="A12" s="38" t="s">
        <v>4</v>
      </c>
      <c r="B12" s="20" t="s">
        <v>41</v>
      </c>
      <c r="C12" s="20" t="s">
        <v>41</v>
      </c>
      <c r="D12" s="20" t="s">
        <v>42</v>
      </c>
      <c r="E12" s="20" t="s">
        <v>47</v>
      </c>
      <c r="F12" s="20"/>
      <c r="G12" s="37" t="s">
        <v>48</v>
      </c>
      <c r="H12" s="20" t="s">
        <v>6</v>
      </c>
      <c r="I12" s="21">
        <v>10</v>
      </c>
      <c r="J12" s="22">
        <v>202208903</v>
      </c>
      <c r="K12" s="22">
        <v>0</v>
      </c>
      <c r="L12" s="22">
        <v>201258924</v>
      </c>
      <c r="M12" s="22">
        <f t="shared" si="1"/>
        <v>949979</v>
      </c>
      <c r="N12" s="22">
        <v>201258924</v>
      </c>
      <c r="O12" s="40">
        <f t="shared" si="0"/>
        <v>0.99530199221742477</v>
      </c>
      <c r="P12" s="22">
        <v>201258924</v>
      </c>
      <c r="Q12" s="23">
        <v>201258924</v>
      </c>
    </row>
    <row r="13" spans="1:17" s="19" customFormat="1" ht="15" customHeight="1" x14ac:dyDescent="0.25">
      <c r="A13" s="38" t="s">
        <v>4</v>
      </c>
      <c r="B13" s="20" t="s">
        <v>41</v>
      </c>
      <c r="C13" s="20" t="s">
        <v>41</v>
      </c>
      <c r="D13" s="20" t="s">
        <v>42</v>
      </c>
      <c r="E13" s="20" t="s">
        <v>49</v>
      </c>
      <c r="F13" s="20"/>
      <c r="G13" s="37" t="s">
        <v>12</v>
      </c>
      <c r="H13" s="20" t="s">
        <v>6</v>
      </c>
      <c r="I13" s="21">
        <v>10</v>
      </c>
      <c r="J13" s="22">
        <v>309121329</v>
      </c>
      <c r="K13" s="22">
        <v>0</v>
      </c>
      <c r="L13" s="22">
        <v>307669084</v>
      </c>
      <c r="M13" s="22">
        <f t="shared" si="1"/>
        <v>1452245</v>
      </c>
      <c r="N13" s="22">
        <v>307669084</v>
      </c>
      <c r="O13" s="40">
        <f t="shared" si="0"/>
        <v>0.99530202265661194</v>
      </c>
      <c r="P13" s="22">
        <v>307669084</v>
      </c>
      <c r="Q13" s="23">
        <v>307669084</v>
      </c>
    </row>
    <row r="14" spans="1:17" s="19" customFormat="1" ht="15" customHeight="1" x14ac:dyDescent="0.25">
      <c r="A14" s="38" t="s">
        <v>4</v>
      </c>
      <c r="B14" s="20" t="s">
        <v>41</v>
      </c>
      <c r="C14" s="20" t="s">
        <v>41</v>
      </c>
      <c r="D14" s="20" t="s">
        <v>42</v>
      </c>
      <c r="E14" s="20" t="s">
        <v>50</v>
      </c>
      <c r="F14" s="20"/>
      <c r="G14" s="37" t="s">
        <v>13</v>
      </c>
      <c r="H14" s="20" t="s">
        <v>6</v>
      </c>
      <c r="I14" s="21">
        <v>10</v>
      </c>
      <c r="J14" s="22">
        <v>3967566387</v>
      </c>
      <c r="K14" s="22">
        <v>0</v>
      </c>
      <c r="L14" s="22">
        <v>3967566387</v>
      </c>
      <c r="M14" s="22">
        <f t="shared" si="1"/>
        <v>0</v>
      </c>
      <c r="N14" s="22">
        <v>3967566387</v>
      </c>
      <c r="O14" s="40">
        <f t="shared" si="0"/>
        <v>1</v>
      </c>
      <c r="P14" s="22">
        <v>3964960749</v>
      </c>
      <c r="Q14" s="23">
        <v>3964960749</v>
      </c>
    </row>
    <row r="15" spans="1:17" s="19" customFormat="1" ht="16.5" customHeight="1" x14ac:dyDescent="0.25">
      <c r="A15" s="38" t="s">
        <v>4</v>
      </c>
      <c r="B15" s="20" t="s">
        <v>41</v>
      </c>
      <c r="C15" s="20" t="s">
        <v>41</v>
      </c>
      <c r="D15" s="20" t="s">
        <v>42</v>
      </c>
      <c r="E15" s="20" t="s">
        <v>51</v>
      </c>
      <c r="F15" s="20"/>
      <c r="G15" s="37" t="s">
        <v>63</v>
      </c>
      <c r="H15" s="20" t="s">
        <v>6</v>
      </c>
      <c r="I15" s="21">
        <v>10</v>
      </c>
      <c r="J15" s="22">
        <v>2807002357</v>
      </c>
      <c r="K15" s="22">
        <v>0</v>
      </c>
      <c r="L15" s="22">
        <v>2807002357</v>
      </c>
      <c r="M15" s="22">
        <f t="shared" si="1"/>
        <v>0</v>
      </c>
      <c r="N15" s="22">
        <v>2807002357</v>
      </c>
      <c r="O15" s="40">
        <f t="shared" si="0"/>
        <v>1</v>
      </c>
      <c r="P15" s="22">
        <v>2804760154</v>
      </c>
      <c r="Q15" s="23">
        <v>2804760154</v>
      </c>
    </row>
    <row r="16" spans="1:17" s="19" customFormat="1" ht="16.5" customHeight="1" x14ac:dyDescent="0.25">
      <c r="A16" s="38" t="s">
        <v>4</v>
      </c>
      <c r="B16" s="20" t="s">
        <v>41</v>
      </c>
      <c r="C16" s="20" t="s">
        <v>41</v>
      </c>
      <c r="D16" s="20" t="s">
        <v>42</v>
      </c>
      <c r="E16" s="20" t="s">
        <v>52</v>
      </c>
      <c r="F16" s="20"/>
      <c r="G16" s="37" t="s">
        <v>64</v>
      </c>
      <c r="H16" s="20" t="s">
        <v>6</v>
      </c>
      <c r="I16" s="21">
        <v>10</v>
      </c>
      <c r="J16" s="22">
        <v>473705038</v>
      </c>
      <c r="K16" s="22">
        <v>0</v>
      </c>
      <c r="L16" s="22">
        <v>473705038</v>
      </c>
      <c r="M16" s="22">
        <f t="shared" si="1"/>
        <v>0</v>
      </c>
      <c r="N16" s="22">
        <v>473705038</v>
      </c>
      <c r="O16" s="40">
        <f t="shared" si="0"/>
        <v>1</v>
      </c>
      <c r="P16" s="22">
        <v>473705038</v>
      </c>
      <c r="Q16" s="23">
        <v>473705038</v>
      </c>
    </row>
    <row r="17" spans="1:17" s="19" customFormat="1" ht="16.5" customHeight="1" x14ac:dyDescent="0.25">
      <c r="A17" s="38" t="s">
        <v>4</v>
      </c>
      <c r="B17" s="20" t="s">
        <v>41</v>
      </c>
      <c r="C17" s="20" t="s">
        <v>41</v>
      </c>
      <c r="D17" s="20" t="s">
        <v>42</v>
      </c>
      <c r="E17" s="20" t="s">
        <v>53</v>
      </c>
      <c r="F17" s="20"/>
      <c r="G17" s="37" t="s">
        <v>15</v>
      </c>
      <c r="H17" s="20" t="s">
        <v>6</v>
      </c>
      <c r="I17" s="21">
        <v>10</v>
      </c>
      <c r="J17" s="22">
        <v>9348769291</v>
      </c>
      <c r="K17" s="22">
        <v>0</v>
      </c>
      <c r="L17" s="22">
        <v>9317475137</v>
      </c>
      <c r="M17" s="22">
        <f t="shared" si="1"/>
        <v>31294154</v>
      </c>
      <c r="N17" s="22">
        <v>9317475137</v>
      </c>
      <c r="O17" s="40">
        <f>IF(N17&gt;1,N17/(J17-K17),0)</f>
        <v>0.99665259104959125</v>
      </c>
      <c r="P17" s="22">
        <v>9316001392</v>
      </c>
      <c r="Q17" s="23">
        <v>9316001392</v>
      </c>
    </row>
    <row r="18" spans="1:17" s="19" customFormat="1" ht="16.5" customHeight="1" x14ac:dyDescent="0.25">
      <c r="A18" s="38" t="s">
        <v>4</v>
      </c>
      <c r="B18" s="20" t="s">
        <v>41</v>
      </c>
      <c r="C18" s="20" t="s">
        <v>41</v>
      </c>
      <c r="D18" s="20" t="s">
        <v>42</v>
      </c>
      <c r="E18" s="20" t="s">
        <v>54</v>
      </c>
      <c r="F18" s="20"/>
      <c r="G18" s="37" t="s">
        <v>14</v>
      </c>
      <c r="H18" s="20" t="s">
        <v>6</v>
      </c>
      <c r="I18" s="21">
        <v>10</v>
      </c>
      <c r="J18" s="22">
        <v>4581198182</v>
      </c>
      <c r="K18" s="22">
        <v>0</v>
      </c>
      <c r="L18" s="22">
        <v>4581198182</v>
      </c>
      <c r="M18" s="22">
        <f t="shared" si="1"/>
        <v>0</v>
      </c>
      <c r="N18" s="22">
        <v>4581198182</v>
      </c>
      <c r="O18" s="40">
        <f t="shared" ref="O18:O23" si="2">IF(N18&gt;1,N18/(J18-K18),0)</f>
        <v>1</v>
      </c>
      <c r="P18" s="22">
        <v>4578649531</v>
      </c>
      <c r="Q18" s="74">
        <v>4578649531</v>
      </c>
    </row>
    <row r="19" spans="1:17" s="19" customFormat="1" ht="16.5" customHeight="1" x14ac:dyDescent="0.25">
      <c r="A19" s="38" t="s">
        <v>4</v>
      </c>
      <c r="B19" s="20" t="s">
        <v>41</v>
      </c>
      <c r="C19" s="20" t="s">
        <v>41</v>
      </c>
      <c r="D19" s="20" t="s">
        <v>44</v>
      </c>
      <c r="E19" s="20" t="s">
        <v>52</v>
      </c>
      <c r="F19" s="20"/>
      <c r="G19" s="37" t="s">
        <v>65</v>
      </c>
      <c r="H19" s="20" t="s">
        <v>6</v>
      </c>
      <c r="I19" s="21">
        <v>10</v>
      </c>
      <c r="J19" s="22">
        <v>38665870</v>
      </c>
      <c r="K19" s="22">
        <v>0</v>
      </c>
      <c r="L19" s="22">
        <v>38635514</v>
      </c>
      <c r="M19" s="22">
        <f t="shared" si="1"/>
        <v>30356</v>
      </c>
      <c r="N19" s="22">
        <v>38635514</v>
      </c>
      <c r="O19" s="40">
        <f>IF(N19&gt;1,N19/(J19-K19),0)</f>
        <v>0.9992149148590217</v>
      </c>
      <c r="P19" s="22">
        <v>38635514</v>
      </c>
      <c r="Q19" s="74">
        <v>38635514</v>
      </c>
    </row>
    <row r="20" spans="1:17" s="19" customFormat="1" ht="16.5" customHeight="1" x14ac:dyDescent="0.25">
      <c r="A20" s="38" t="s">
        <v>4</v>
      </c>
      <c r="B20" s="20" t="s">
        <v>41</v>
      </c>
      <c r="C20" s="20" t="s">
        <v>41</v>
      </c>
      <c r="D20" s="20" t="s">
        <v>44</v>
      </c>
      <c r="E20" s="20" t="s">
        <v>55</v>
      </c>
      <c r="F20" s="20"/>
      <c r="G20" s="37" t="s">
        <v>66</v>
      </c>
      <c r="H20" s="20" t="s">
        <v>6</v>
      </c>
      <c r="I20" s="21">
        <v>10</v>
      </c>
      <c r="J20" s="22">
        <v>39015338</v>
      </c>
      <c r="K20" s="44">
        <v>0</v>
      </c>
      <c r="L20" s="22">
        <v>38739231</v>
      </c>
      <c r="M20" s="22">
        <f t="shared" si="1"/>
        <v>276107</v>
      </c>
      <c r="N20" s="22">
        <v>38739231</v>
      </c>
      <c r="O20" s="40">
        <f t="shared" si="2"/>
        <v>0.99292311654457532</v>
      </c>
      <c r="P20" s="22">
        <v>38739231</v>
      </c>
      <c r="Q20" s="74">
        <v>38739231</v>
      </c>
    </row>
    <row r="21" spans="1:17" s="19" customFormat="1" ht="16.5" customHeight="1" x14ac:dyDescent="0.25">
      <c r="A21" s="38" t="s">
        <v>4</v>
      </c>
      <c r="B21" s="20" t="s">
        <v>41</v>
      </c>
      <c r="C21" s="20" t="s">
        <v>41</v>
      </c>
      <c r="D21" s="20" t="s">
        <v>44</v>
      </c>
      <c r="E21" s="20" t="s">
        <v>56</v>
      </c>
      <c r="F21" s="20"/>
      <c r="G21" s="37" t="s">
        <v>67</v>
      </c>
      <c r="H21" s="20" t="s">
        <v>6</v>
      </c>
      <c r="I21" s="21">
        <v>10</v>
      </c>
      <c r="J21" s="22">
        <v>7849862409</v>
      </c>
      <c r="K21" s="22">
        <v>0</v>
      </c>
      <c r="L21" s="22">
        <v>7846508564</v>
      </c>
      <c r="M21" s="22">
        <f t="shared" si="1"/>
        <v>3353845</v>
      </c>
      <c r="N21" s="22">
        <v>7846508564</v>
      </c>
      <c r="O21" s="40">
        <f t="shared" si="2"/>
        <v>0.99957275111011434</v>
      </c>
      <c r="P21" s="44">
        <v>7845145918</v>
      </c>
      <c r="Q21" s="74">
        <v>7845145918</v>
      </c>
    </row>
    <row r="22" spans="1:17" s="67" customFormat="1" ht="16.5" customHeight="1" x14ac:dyDescent="0.25">
      <c r="A22" s="24" t="s">
        <v>4</v>
      </c>
      <c r="B22" s="25" t="s">
        <v>41</v>
      </c>
      <c r="C22" s="25" t="s">
        <v>41</v>
      </c>
      <c r="D22" s="25" t="s">
        <v>57</v>
      </c>
      <c r="E22" s="25"/>
      <c r="F22" s="25"/>
      <c r="G22" s="26" t="s">
        <v>79</v>
      </c>
      <c r="H22" s="25" t="s">
        <v>6</v>
      </c>
      <c r="I22" s="21">
        <v>10</v>
      </c>
      <c r="J22" s="28">
        <f>SUM(J23:J29)</f>
        <v>44686351752</v>
      </c>
      <c r="K22" s="28">
        <f>SUM(K23:K37)</f>
        <v>0</v>
      </c>
      <c r="L22" s="28">
        <f>SUM(L23:L29)</f>
        <v>44648993804</v>
      </c>
      <c r="M22" s="28">
        <f>SUM(M23:M29)</f>
        <v>37357948</v>
      </c>
      <c r="N22" s="28">
        <f>SUM(N23:N29)</f>
        <v>44648993804</v>
      </c>
      <c r="O22" s="41">
        <f t="shared" si="2"/>
        <v>0.99916399646569209</v>
      </c>
      <c r="P22" s="28">
        <f>SUM(P23:P29)</f>
        <v>41909164648.650002</v>
      </c>
      <c r="Q22" s="36">
        <f>SUM(Q23:Q29)</f>
        <v>41111800944</v>
      </c>
    </row>
    <row r="23" spans="1:17" s="19" customFormat="1" ht="16.5" customHeight="1" x14ac:dyDescent="0.25">
      <c r="A23" s="38" t="s">
        <v>4</v>
      </c>
      <c r="B23" s="20" t="s">
        <v>41</v>
      </c>
      <c r="C23" s="20" t="s">
        <v>41</v>
      </c>
      <c r="D23" s="20" t="s">
        <v>57</v>
      </c>
      <c r="E23" s="20" t="s">
        <v>42</v>
      </c>
      <c r="F23" s="20"/>
      <c r="G23" s="37" t="s">
        <v>68</v>
      </c>
      <c r="H23" s="20" t="s">
        <v>6</v>
      </c>
      <c r="I23" s="21">
        <v>10</v>
      </c>
      <c r="J23" s="22">
        <v>12728531153</v>
      </c>
      <c r="K23" s="44">
        <v>0</v>
      </c>
      <c r="L23" s="22">
        <v>12719675300</v>
      </c>
      <c r="M23" s="22">
        <f t="shared" ref="M23:M29" si="3">+J23-L23-K23</f>
        <v>8855853</v>
      </c>
      <c r="N23" s="22">
        <v>12719675300</v>
      </c>
      <c r="O23" s="40">
        <f t="shared" si="2"/>
        <v>0.99930425177158699</v>
      </c>
      <c r="P23" s="22">
        <v>12718149000</v>
      </c>
      <c r="Q23" s="74">
        <v>12718149000</v>
      </c>
    </row>
    <row r="24" spans="1:17" s="19" customFormat="1" ht="16.5" customHeight="1" x14ac:dyDescent="0.25">
      <c r="A24" s="38" t="s">
        <v>4</v>
      </c>
      <c r="B24" s="20" t="s">
        <v>41</v>
      </c>
      <c r="C24" s="20" t="s">
        <v>41</v>
      </c>
      <c r="D24" s="20" t="s">
        <v>57</v>
      </c>
      <c r="E24" s="20" t="s">
        <v>44</v>
      </c>
      <c r="F24" s="20"/>
      <c r="G24" s="37" t="s">
        <v>69</v>
      </c>
      <c r="H24" s="20" t="s">
        <v>6</v>
      </c>
      <c r="I24" s="21">
        <v>10</v>
      </c>
      <c r="J24" s="22">
        <v>8972942960</v>
      </c>
      <c r="K24" s="22">
        <v>0</v>
      </c>
      <c r="L24" s="22">
        <v>8966793600</v>
      </c>
      <c r="M24" s="22">
        <f t="shared" si="3"/>
        <v>6149360</v>
      </c>
      <c r="N24" s="22">
        <v>8966793600</v>
      </c>
      <c r="O24" s="40">
        <f t="shared" ref="O24:O34" si="4">IF(N24&gt;1,N24/(J24-K24),0)</f>
        <v>0.99931467746675617</v>
      </c>
      <c r="P24" s="22">
        <v>8965690400</v>
      </c>
      <c r="Q24" s="74">
        <v>8965690400</v>
      </c>
    </row>
    <row r="25" spans="1:17" s="19" customFormat="1" ht="16.5" customHeight="1" x14ac:dyDescent="0.25">
      <c r="A25" s="38" t="s">
        <v>4</v>
      </c>
      <c r="B25" s="20" t="s">
        <v>41</v>
      </c>
      <c r="C25" s="20" t="s">
        <v>41</v>
      </c>
      <c r="D25" s="20" t="s">
        <v>57</v>
      </c>
      <c r="E25" s="20" t="s">
        <v>46</v>
      </c>
      <c r="F25" s="20"/>
      <c r="G25" s="37" t="s">
        <v>161</v>
      </c>
      <c r="H25" s="20" t="s">
        <v>6</v>
      </c>
      <c r="I25" s="21">
        <v>10</v>
      </c>
      <c r="J25" s="22">
        <v>10567234588</v>
      </c>
      <c r="K25" s="22">
        <v>0</v>
      </c>
      <c r="L25" s="22">
        <v>10546901004</v>
      </c>
      <c r="M25" s="22">
        <f t="shared" si="3"/>
        <v>20333584</v>
      </c>
      <c r="N25" s="22">
        <v>10546901004</v>
      </c>
      <c r="O25" s="40">
        <f>IF(N25&gt;1,N25/(J25-K25),0)</f>
        <v>0.99807578947636022</v>
      </c>
      <c r="P25" s="22">
        <v>7814271848.6499996</v>
      </c>
      <c r="Q25" s="74">
        <v>7016908144</v>
      </c>
    </row>
    <row r="26" spans="1:17" s="19" customFormat="1" ht="16.5" customHeight="1" x14ac:dyDescent="0.25">
      <c r="A26" s="38" t="s">
        <v>4</v>
      </c>
      <c r="B26" s="20" t="s">
        <v>41</v>
      </c>
      <c r="C26" s="20" t="s">
        <v>41</v>
      </c>
      <c r="D26" s="20" t="s">
        <v>57</v>
      </c>
      <c r="E26" s="20" t="s">
        <v>47</v>
      </c>
      <c r="F26" s="20"/>
      <c r="G26" s="37" t="s">
        <v>70</v>
      </c>
      <c r="H26" s="20" t="s">
        <v>6</v>
      </c>
      <c r="I26" s="21">
        <v>10</v>
      </c>
      <c r="J26" s="22">
        <v>4604643046</v>
      </c>
      <c r="K26" s="22">
        <v>0</v>
      </c>
      <c r="L26" s="22">
        <v>4604424300</v>
      </c>
      <c r="M26" s="22">
        <f t="shared" si="3"/>
        <v>218746</v>
      </c>
      <c r="N26" s="22">
        <v>4604424300</v>
      </c>
      <c r="O26" s="40">
        <f>IF(N26&gt;1,N26/(J26-K26),0)</f>
        <v>0.99995249447181578</v>
      </c>
      <c r="P26" s="22">
        <v>4602771500</v>
      </c>
      <c r="Q26" s="74">
        <v>4602771500</v>
      </c>
    </row>
    <row r="27" spans="1:17" s="19" customFormat="1" ht="16.5" customHeight="1" x14ac:dyDescent="0.25">
      <c r="A27" s="38" t="s">
        <v>4</v>
      </c>
      <c r="B27" s="20" t="s">
        <v>41</v>
      </c>
      <c r="C27" s="20" t="s">
        <v>41</v>
      </c>
      <c r="D27" s="20" t="s">
        <v>57</v>
      </c>
      <c r="E27" s="20" t="s">
        <v>49</v>
      </c>
      <c r="F27" s="20"/>
      <c r="G27" s="37" t="s">
        <v>71</v>
      </c>
      <c r="H27" s="20" t="s">
        <v>6</v>
      </c>
      <c r="I27" s="21" t="s">
        <v>7</v>
      </c>
      <c r="J27" s="22">
        <v>2056412150</v>
      </c>
      <c r="K27" s="22">
        <v>0</v>
      </c>
      <c r="L27" s="22">
        <v>2054879300</v>
      </c>
      <c r="M27" s="22">
        <f t="shared" si="3"/>
        <v>1532850</v>
      </c>
      <c r="N27" s="22">
        <v>2054879300</v>
      </c>
      <c r="O27" s="40">
        <f>IF(N27&gt;1,N27/(J27-K27),0)</f>
        <v>0.99925459981356368</v>
      </c>
      <c r="P27" s="22">
        <v>2054027900</v>
      </c>
      <c r="Q27" s="74">
        <v>2054027900</v>
      </c>
    </row>
    <row r="28" spans="1:17" s="19" customFormat="1" ht="16.5" customHeight="1" x14ac:dyDescent="0.25">
      <c r="A28" s="38" t="s">
        <v>4</v>
      </c>
      <c r="B28" s="20" t="s">
        <v>41</v>
      </c>
      <c r="C28" s="20" t="s">
        <v>41</v>
      </c>
      <c r="D28" s="20" t="s">
        <v>57</v>
      </c>
      <c r="E28" s="20" t="s">
        <v>50</v>
      </c>
      <c r="F28" s="20"/>
      <c r="G28" s="37" t="s">
        <v>16</v>
      </c>
      <c r="H28" s="20" t="s">
        <v>6</v>
      </c>
      <c r="I28" s="21" t="s">
        <v>7</v>
      </c>
      <c r="J28" s="22">
        <v>3453687132</v>
      </c>
      <c r="K28" s="22">
        <v>0</v>
      </c>
      <c r="L28" s="22">
        <v>3453525300</v>
      </c>
      <c r="M28" s="22">
        <f t="shared" si="3"/>
        <v>161832</v>
      </c>
      <c r="N28" s="22">
        <v>3453525300</v>
      </c>
      <c r="O28" s="40">
        <f t="shared" si="4"/>
        <v>0.99995314225237697</v>
      </c>
      <c r="P28" s="22">
        <v>3452285500</v>
      </c>
      <c r="Q28" s="74">
        <v>3452285500</v>
      </c>
    </row>
    <row r="29" spans="1:17" s="19" customFormat="1" ht="16.5" customHeight="1" x14ac:dyDescent="0.25">
      <c r="A29" s="38" t="s">
        <v>4</v>
      </c>
      <c r="B29" s="20" t="s">
        <v>41</v>
      </c>
      <c r="C29" s="20" t="s">
        <v>41</v>
      </c>
      <c r="D29" s="20" t="s">
        <v>57</v>
      </c>
      <c r="E29" s="20" t="s">
        <v>51</v>
      </c>
      <c r="F29" s="20"/>
      <c r="G29" s="37" t="s">
        <v>17</v>
      </c>
      <c r="H29" s="20" t="s">
        <v>6</v>
      </c>
      <c r="I29" s="21" t="s">
        <v>7</v>
      </c>
      <c r="J29" s="22">
        <v>2302900723</v>
      </c>
      <c r="K29" s="22">
        <v>0</v>
      </c>
      <c r="L29" s="22">
        <v>2302795000</v>
      </c>
      <c r="M29" s="22">
        <f t="shared" si="3"/>
        <v>105723</v>
      </c>
      <c r="N29" s="22">
        <v>2302795000</v>
      </c>
      <c r="O29" s="40">
        <f>IF(N29&gt;1,N29/(J29-K29),0)</f>
        <v>0.99995409137747704</v>
      </c>
      <c r="P29" s="22">
        <v>2301968500</v>
      </c>
      <c r="Q29" s="74">
        <v>2301968500</v>
      </c>
    </row>
    <row r="30" spans="1:17" s="67" customFormat="1" ht="16.5" customHeight="1" x14ac:dyDescent="0.25">
      <c r="A30" s="38" t="s">
        <v>4</v>
      </c>
      <c r="B30" s="25" t="s">
        <v>41</v>
      </c>
      <c r="C30" s="25" t="s">
        <v>41</v>
      </c>
      <c r="D30" s="25" t="s">
        <v>58</v>
      </c>
      <c r="E30" s="25"/>
      <c r="F30" s="25"/>
      <c r="G30" s="26" t="s">
        <v>80</v>
      </c>
      <c r="H30" s="25" t="s">
        <v>6</v>
      </c>
      <c r="I30" s="27" t="s">
        <v>7</v>
      </c>
      <c r="J30" s="28">
        <f>SUM(J31:J37)</f>
        <v>9438142189</v>
      </c>
      <c r="K30" s="28">
        <v>0</v>
      </c>
      <c r="L30" s="28">
        <f>SUM(L31:L37)</f>
        <v>9434750760</v>
      </c>
      <c r="M30" s="28">
        <f>SUM(M31:M37)</f>
        <v>3391429</v>
      </c>
      <c r="N30" s="28">
        <f>SUM(N31:N37)</f>
        <v>9434750760</v>
      </c>
      <c r="O30" s="41">
        <f t="shared" si="4"/>
        <v>0.99964066773607707</v>
      </c>
      <c r="P30" s="39">
        <f>SUM(P31:P37)</f>
        <v>9430209872</v>
      </c>
      <c r="Q30" s="36">
        <f>SUM(Q31:Q37)</f>
        <v>9430209872</v>
      </c>
    </row>
    <row r="31" spans="1:17" s="19" customFormat="1" ht="16.5" customHeight="1" x14ac:dyDescent="0.25">
      <c r="A31" s="38" t="s">
        <v>4</v>
      </c>
      <c r="B31" s="20" t="s">
        <v>41</v>
      </c>
      <c r="C31" s="20" t="s">
        <v>41</v>
      </c>
      <c r="D31" s="20" t="s">
        <v>58</v>
      </c>
      <c r="E31" s="20" t="s">
        <v>42</v>
      </c>
      <c r="F31" s="20"/>
      <c r="G31" s="37" t="s">
        <v>72</v>
      </c>
      <c r="H31" s="20" t="s">
        <v>6</v>
      </c>
      <c r="I31" s="21" t="s">
        <v>7</v>
      </c>
      <c r="J31" s="22">
        <v>7264217038</v>
      </c>
      <c r="K31" s="22">
        <v>0</v>
      </c>
      <c r="L31" s="22">
        <v>7264217038</v>
      </c>
      <c r="M31" s="22">
        <f t="shared" ref="M31:M37" si="5">+J31-L31-K31</f>
        <v>0</v>
      </c>
      <c r="N31" s="22">
        <v>7264217038</v>
      </c>
      <c r="O31" s="40">
        <f>IF(N31&gt;1,N31/(J31-K31),0)</f>
        <v>1</v>
      </c>
      <c r="P31" s="22">
        <v>7264217038</v>
      </c>
      <c r="Q31" s="74">
        <v>7264217038</v>
      </c>
    </row>
    <row r="32" spans="1:17" s="19" customFormat="1" ht="16.5" customHeight="1" x14ac:dyDescent="0.25">
      <c r="A32" s="38" t="s">
        <v>4</v>
      </c>
      <c r="B32" s="20" t="s">
        <v>41</v>
      </c>
      <c r="C32" s="20" t="s">
        <v>41</v>
      </c>
      <c r="D32" s="20" t="s">
        <v>58</v>
      </c>
      <c r="E32" s="20" t="s">
        <v>42</v>
      </c>
      <c r="F32" s="20"/>
      <c r="G32" s="37" t="s">
        <v>73</v>
      </c>
      <c r="H32" s="20" t="s">
        <v>6</v>
      </c>
      <c r="I32" s="21" t="s">
        <v>7</v>
      </c>
      <c r="J32" s="22">
        <v>343054216</v>
      </c>
      <c r="K32" s="22">
        <v>0</v>
      </c>
      <c r="L32" s="22">
        <v>343054216</v>
      </c>
      <c r="M32" s="22">
        <f t="shared" si="5"/>
        <v>0</v>
      </c>
      <c r="N32" s="22">
        <v>343054216</v>
      </c>
      <c r="O32" s="40">
        <f t="shared" si="4"/>
        <v>1</v>
      </c>
      <c r="P32" s="22">
        <v>338806465</v>
      </c>
      <c r="Q32" s="74">
        <v>338806465</v>
      </c>
    </row>
    <row r="33" spans="1:17" s="19" customFormat="1" ht="16.5" customHeight="1" x14ac:dyDescent="0.25">
      <c r="A33" s="38" t="s">
        <v>4</v>
      </c>
      <c r="B33" s="20" t="s">
        <v>41</v>
      </c>
      <c r="C33" s="20" t="s">
        <v>41</v>
      </c>
      <c r="D33" s="20" t="s">
        <v>58</v>
      </c>
      <c r="E33" s="20" t="s">
        <v>42</v>
      </c>
      <c r="F33" s="20"/>
      <c r="G33" s="37" t="s">
        <v>74</v>
      </c>
      <c r="H33" s="20" t="s">
        <v>6</v>
      </c>
      <c r="I33" s="21" t="s">
        <v>7</v>
      </c>
      <c r="J33" s="22">
        <v>520737860</v>
      </c>
      <c r="K33" s="22">
        <v>0</v>
      </c>
      <c r="L33" s="22">
        <v>520737860</v>
      </c>
      <c r="M33" s="22">
        <f t="shared" si="5"/>
        <v>0</v>
      </c>
      <c r="N33" s="22">
        <v>520737860</v>
      </c>
      <c r="O33" s="40">
        <f>IF(N33&gt;1,N33/(J33-K33),0)</f>
        <v>1</v>
      </c>
      <c r="P33" s="22">
        <v>520444723</v>
      </c>
      <c r="Q33" s="74">
        <v>520444723</v>
      </c>
    </row>
    <row r="34" spans="1:17" s="19" customFormat="1" ht="16.5" customHeight="1" x14ac:dyDescent="0.25">
      <c r="A34" s="38" t="s">
        <v>4</v>
      </c>
      <c r="B34" s="20" t="s">
        <v>41</v>
      </c>
      <c r="C34" s="20" t="s">
        <v>41</v>
      </c>
      <c r="D34" s="20" t="s">
        <v>58</v>
      </c>
      <c r="E34" s="20" t="s">
        <v>44</v>
      </c>
      <c r="F34" s="20"/>
      <c r="G34" s="37" t="s">
        <v>75</v>
      </c>
      <c r="H34" s="20" t="s">
        <v>6</v>
      </c>
      <c r="I34" s="21" t="s">
        <v>7</v>
      </c>
      <c r="J34" s="22">
        <v>258576624</v>
      </c>
      <c r="K34" s="22">
        <v>0</v>
      </c>
      <c r="L34" s="22">
        <v>258576624</v>
      </c>
      <c r="M34" s="22">
        <f t="shared" si="5"/>
        <v>0</v>
      </c>
      <c r="N34" s="22">
        <v>258576624</v>
      </c>
      <c r="O34" s="40">
        <f t="shared" si="4"/>
        <v>1</v>
      </c>
      <c r="P34" s="22">
        <v>258576624</v>
      </c>
      <c r="Q34" s="74">
        <v>258576624</v>
      </c>
    </row>
    <row r="35" spans="1:17" s="19" customFormat="1" ht="16.5" customHeight="1" x14ac:dyDescent="0.25">
      <c r="A35" s="38" t="s">
        <v>4</v>
      </c>
      <c r="B35" s="20" t="s">
        <v>41</v>
      </c>
      <c r="C35" s="20" t="s">
        <v>41</v>
      </c>
      <c r="D35" s="20" t="s">
        <v>58</v>
      </c>
      <c r="E35" s="20" t="s">
        <v>59</v>
      </c>
      <c r="F35" s="20"/>
      <c r="G35" s="37" t="s">
        <v>76</v>
      </c>
      <c r="H35" s="20" t="s">
        <v>6</v>
      </c>
      <c r="I35" s="21" t="s">
        <v>7</v>
      </c>
      <c r="J35" s="22">
        <v>882068185</v>
      </c>
      <c r="K35" s="22">
        <v>0</v>
      </c>
      <c r="L35" s="22">
        <v>881734248</v>
      </c>
      <c r="M35" s="22">
        <f t="shared" si="5"/>
        <v>333937</v>
      </c>
      <c r="N35" s="22">
        <v>881734248</v>
      </c>
      <c r="O35" s="40">
        <f>IF(N35&gt;1,N35/(J35-K35),0)</f>
        <v>0.99962141588861408</v>
      </c>
      <c r="P35" s="22">
        <v>881734248</v>
      </c>
      <c r="Q35" s="74">
        <v>881734248</v>
      </c>
    </row>
    <row r="36" spans="1:17" s="19" customFormat="1" ht="16.5" customHeight="1" x14ac:dyDescent="0.25">
      <c r="A36" s="38" t="s">
        <v>4</v>
      </c>
      <c r="B36" s="20" t="s">
        <v>41</v>
      </c>
      <c r="C36" s="20" t="s">
        <v>41</v>
      </c>
      <c r="D36" s="20" t="s">
        <v>58</v>
      </c>
      <c r="E36" s="20" t="s">
        <v>60</v>
      </c>
      <c r="F36" s="20"/>
      <c r="G36" s="37" t="s">
        <v>77</v>
      </c>
      <c r="H36" s="20" t="s">
        <v>6</v>
      </c>
      <c r="I36" s="21" t="s">
        <v>7</v>
      </c>
      <c r="J36" s="22">
        <v>50229790</v>
      </c>
      <c r="K36" s="22">
        <v>0</v>
      </c>
      <c r="L36" s="22">
        <v>50229790</v>
      </c>
      <c r="M36" s="22">
        <f t="shared" si="5"/>
        <v>0</v>
      </c>
      <c r="N36" s="22">
        <v>50229790</v>
      </c>
      <c r="O36" s="40">
        <f>IF(N36&gt;1,N36/(J36-K36),0)</f>
        <v>1</v>
      </c>
      <c r="P36" s="22">
        <v>50229790</v>
      </c>
      <c r="Q36" s="74">
        <v>50229790</v>
      </c>
    </row>
    <row r="37" spans="1:17" s="19" customFormat="1" ht="16.5" customHeight="1" x14ac:dyDescent="0.25">
      <c r="A37" s="38" t="s">
        <v>4</v>
      </c>
      <c r="B37" s="20" t="s">
        <v>41</v>
      </c>
      <c r="C37" s="20" t="s">
        <v>41</v>
      </c>
      <c r="D37" s="20" t="s">
        <v>58</v>
      </c>
      <c r="E37" s="20">
        <v>72</v>
      </c>
      <c r="F37" s="20"/>
      <c r="G37" s="37" t="s">
        <v>150</v>
      </c>
      <c r="H37" s="20" t="s">
        <v>6</v>
      </c>
      <c r="I37" s="21" t="s">
        <v>7</v>
      </c>
      <c r="J37" s="22">
        <v>119258476</v>
      </c>
      <c r="K37" s="22">
        <v>0</v>
      </c>
      <c r="L37" s="22">
        <v>116200984</v>
      </c>
      <c r="M37" s="22">
        <f t="shared" si="5"/>
        <v>3057492</v>
      </c>
      <c r="N37" s="22">
        <v>116200984</v>
      </c>
      <c r="O37" s="40">
        <f>IF(N37&gt;1,N37/(J37-K37),0)</f>
        <v>0.97436247634088502</v>
      </c>
      <c r="P37" s="22">
        <v>116200984</v>
      </c>
      <c r="Q37" s="74">
        <v>116200984</v>
      </c>
    </row>
    <row r="38" spans="1:17" ht="16.5" customHeight="1" x14ac:dyDescent="0.25">
      <c r="A38" s="14" t="s">
        <v>4</v>
      </c>
      <c r="B38" s="4" t="s">
        <v>41</v>
      </c>
      <c r="C38" s="4"/>
      <c r="D38" s="4"/>
      <c r="E38" s="4"/>
      <c r="F38" s="4"/>
      <c r="G38" s="3" t="s">
        <v>11</v>
      </c>
      <c r="H38" s="4" t="s">
        <v>6</v>
      </c>
      <c r="I38" s="5" t="s">
        <v>7</v>
      </c>
      <c r="J38" s="6">
        <f>J7</f>
        <v>168696614626</v>
      </c>
      <c r="K38" s="6">
        <f>K7</f>
        <v>0</v>
      </c>
      <c r="L38" s="6">
        <f>L7</f>
        <v>168618508563</v>
      </c>
      <c r="M38" s="6">
        <f>M7</f>
        <v>78106063</v>
      </c>
      <c r="N38" s="6">
        <f>N7</f>
        <v>168618508563</v>
      </c>
      <c r="O38" s="42">
        <f>IF(N38&gt;1,N38/(J38-K38),0)</f>
        <v>0.99953700278352853</v>
      </c>
      <c r="P38" s="6">
        <f>P7</f>
        <v>165841210705</v>
      </c>
      <c r="Q38" s="15">
        <f>Q7</f>
        <v>165043847000.35001</v>
      </c>
    </row>
    <row r="39" spans="1:17" ht="15" customHeight="1" thickBot="1" x14ac:dyDescent="0.3">
      <c r="A39" s="93" t="s">
        <v>29</v>
      </c>
      <c r="B39" s="94"/>
      <c r="C39" s="94"/>
      <c r="D39" s="94"/>
      <c r="E39" s="94"/>
      <c r="F39" s="94"/>
      <c r="G39" s="94"/>
      <c r="H39" s="94"/>
      <c r="I39" s="95"/>
      <c r="J39" s="7">
        <f>J38</f>
        <v>168696614626</v>
      </c>
      <c r="K39" s="7">
        <f>K38</f>
        <v>0</v>
      </c>
      <c r="L39" s="7">
        <f>L38</f>
        <v>168618508563</v>
      </c>
      <c r="M39" s="7">
        <f>SUM(M38:M38)</f>
        <v>78106063</v>
      </c>
      <c r="N39" s="7">
        <f>N38</f>
        <v>168618508563</v>
      </c>
      <c r="O39" s="42">
        <f>O38</f>
        <v>0.99953700278352853</v>
      </c>
      <c r="P39" s="7">
        <f>P38</f>
        <v>165841210705</v>
      </c>
      <c r="Q39" s="16">
        <f>Q38</f>
        <v>165043847000.35001</v>
      </c>
    </row>
    <row r="40" spans="1:17" ht="15.75" customHeight="1" thickBot="1" x14ac:dyDescent="0.3">
      <c r="A40" s="90" t="s">
        <v>153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2"/>
    </row>
    <row r="41" spans="1:17" s="19" customFormat="1" ht="16.5" customHeight="1" x14ac:dyDescent="0.25">
      <c r="A41" s="24" t="s">
        <v>4</v>
      </c>
      <c r="B41" s="25" t="s">
        <v>57</v>
      </c>
      <c r="C41" s="25" t="s">
        <v>41</v>
      </c>
      <c r="D41" s="25"/>
      <c r="E41" s="25"/>
      <c r="F41" s="25"/>
      <c r="G41" s="26" t="s">
        <v>101</v>
      </c>
      <c r="H41" s="25" t="s">
        <v>6</v>
      </c>
      <c r="I41" s="27">
        <v>10</v>
      </c>
      <c r="J41" s="39">
        <f>J43+J45</f>
        <v>2207540207</v>
      </c>
      <c r="K41" s="28">
        <f>K43+K45</f>
        <v>0</v>
      </c>
      <c r="L41" s="39">
        <f>L43+L45</f>
        <v>405791245</v>
      </c>
      <c r="M41" s="28">
        <f>M43+M45</f>
        <v>1801748962</v>
      </c>
      <c r="N41" s="28">
        <f>N43+N45</f>
        <v>405791245</v>
      </c>
      <c r="O41" s="41">
        <f t="shared" ref="O41:O52" si="6">IF(N41&gt;1,N41/(J41-K41),0)</f>
        <v>0.18382054547104337</v>
      </c>
      <c r="P41" s="28">
        <f>P43+P45</f>
        <v>232445871</v>
      </c>
      <c r="Q41" s="36">
        <f>Q43+Q45</f>
        <v>232445871</v>
      </c>
    </row>
    <row r="42" spans="1:17" s="19" customFormat="1" ht="16.5" customHeight="1" x14ac:dyDescent="0.25">
      <c r="A42" s="24" t="s">
        <v>4</v>
      </c>
      <c r="B42" s="25" t="s">
        <v>57</v>
      </c>
      <c r="C42" s="25" t="s">
        <v>41</v>
      </c>
      <c r="D42" s="25"/>
      <c r="E42" s="25"/>
      <c r="F42" s="25"/>
      <c r="G42" s="26" t="s">
        <v>101</v>
      </c>
      <c r="H42" s="25" t="s">
        <v>9</v>
      </c>
      <c r="I42" s="27">
        <v>20</v>
      </c>
      <c r="J42" s="39">
        <f>J46+J44</f>
        <v>285773098</v>
      </c>
      <c r="K42" s="28">
        <f>K46+K44</f>
        <v>0</v>
      </c>
      <c r="L42" s="39">
        <f>L46+L44</f>
        <v>250152863.69999999</v>
      </c>
      <c r="M42" s="28">
        <f>M46+M44</f>
        <v>35620234.299999997</v>
      </c>
      <c r="N42" s="28">
        <f>N46+N44</f>
        <v>250152863.69999999</v>
      </c>
      <c r="O42" s="41">
        <f>IF(N42&gt;1,N42/(J42-K42),0)</f>
        <v>0.87535483728422891</v>
      </c>
      <c r="P42" s="28">
        <f>P46+P44</f>
        <v>77183811.020000011</v>
      </c>
      <c r="Q42" s="36">
        <f>Q46+Q44</f>
        <v>77183811.020000011</v>
      </c>
    </row>
    <row r="43" spans="1:17" s="19" customFormat="1" ht="15" customHeight="1" x14ac:dyDescent="0.25">
      <c r="A43" s="38" t="s">
        <v>4</v>
      </c>
      <c r="B43" s="20" t="s">
        <v>57</v>
      </c>
      <c r="C43" s="20" t="s">
        <v>41</v>
      </c>
      <c r="D43" s="20" t="s">
        <v>41</v>
      </c>
      <c r="E43" s="20" t="s">
        <v>46</v>
      </c>
      <c r="F43" s="70"/>
      <c r="G43" s="37" t="s">
        <v>84</v>
      </c>
      <c r="H43" s="20" t="s">
        <v>6</v>
      </c>
      <c r="I43" s="21" t="s">
        <v>7</v>
      </c>
      <c r="J43" s="64">
        <v>134085074</v>
      </c>
      <c r="K43" s="28">
        <f>K47</f>
        <v>0</v>
      </c>
      <c r="L43" s="64">
        <v>133161844</v>
      </c>
      <c r="M43" s="44">
        <f>J43-K43-L43</f>
        <v>923230</v>
      </c>
      <c r="N43" s="44">
        <v>133161844</v>
      </c>
      <c r="O43" s="40">
        <f t="shared" si="6"/>
        <v>0.99311459529044965</v>
      </c>
      <c r="P43" s="22">
        <v>82528170</v>
      </c>
      <c r="Q43" s="74">
        <v>82528170</v>
      </c>
    </row>
    <row r="44" spans="1:17" s="19" customFormat="1" ht="15" customHeight="1" x14ac:dyDescent="0.25">
      <c r="A44" s="38" t="s">
        <v>4</v>
      </c>
      <c r="B44" s="20" t="s">
        <v>57</v>
      </c>
      <c r="C44" s="20" t="s">
        <v>41</v>
      </c>
      <c r="D44" s="20" t="s">
        <v>41</v>
      </c>
      <c r="E44" s="20" t="s">
        <v>46</v>
      </c>
      <c r="F44" s="70"/>
      <c r="G44" s="37" t="s">
        <v>84</v>
      </c>
      <c r="H44" s="20" t="s">
        <v>9</v>
      </c>
      <c r="I44" s="21" t="s">
        <v>10</v>
      </c>
      <c r="J44" s="64">
        <v>174503163</v>
      </c>
      <c r="K44" s="22">
        <v>0</v>
      </c>
      <c r="L44" s="64">
        <v>169894487</v>
      </c>
      <c r="M44" s="44">
        <f>+J44-L44-K44</f>
        <v>4608676</v>
      </c>
      <c r="N44" s="44">
        <v>169894487</v>
      </c>
      <c r="O44" s="40">
        <f t="shared" si="6"/>
        <v>0.97358972799822541</v>
      </c>
      <c r="P44" s="22">
        <v>38223190</v>
      </c>
      <c r="Q44" s="23">
        <v>38223190</v>
      </c>
    </row>
    <row r="45" spans="1:17" s="19" customFormat="1" ht="15" customHeight="1" x14ac:dyDescent="0.25">
      <c r="A45" s="38" t="s">
        <v>4</v>
      </c>
      <c r="B45" s="20" t="s">
        <v>57</v>
      </c>
      <c r="C45" s="20" t="s">
        <v>41</v>
      </c>
      <c r="D45" s="20" t="s">
        <v>41</v>
      </c>
      <c r="E45" s="20" t="s">
        <v>47</v>
      </c>
      <c r="F45" s="70"/>
      <c r="G45" s="37" t="s">
        <v>85</v>
      </c>
      <c r="H45" s="20" t="s">
        <v>6</v>
      </c>
      <c r="I45" s="21" t="s">
        <v>7</v>
      </c>
      <c r="J45" s="64">
        <v>2073455133</v>
      </c>
      <c r="K45" s="64">
        <v>0</v>
      </c>
      <c r="L45" s="64">
        <v>272629401</v>
      </c>
      <c r="M45" s="44">
        <f>+J45-L45-K45</f>
        <v>1800825732</v>
      </c>
      <c r="N45" s="22">
        <v>272629401</v>
      </c>
      <c r="O45" s="40">
        <f t="shared" si="6"/>
        <v>0.13148555599828357</v>
      </c>
      <c r="P45" s="22">
        <v>149917701</v>
      </c>
      <c r="Q45" s="23">
        <v>149917701</v>
      </c>
    </row>
    <row r="46" spans="1:17" s="19" customFormat="1" ht="15" customHeight="1" x14ac:dyDescent="0.25">
      <c r="A46" s="38" t="s">
        <v>4</v>
      </c>
      <c r="B46" s="20" t="s">
        <v>57</v>
      </c>
      <c r="C46" s="20" t="s">
        <v>41</v>
      </c>
      <c r="D46" s="20" t="s">
        <v>41</v>
      </c>
      <c r="E46" s="20" t="s">
        <v>47</v>
      </c>
      <c r="F46" s="70"/>
      <c r="G46" s="37" t="s">
        <v>85</v>
      </c>
      <c r="H46" s="20" t="s">
        <v>9</v>
      </c>
      <c r="I46" s="21" t="s">
        <v>10</v>
      </c>
      <c r="J46" s="64">
        <v>111269935</v>
      </c>
      <c r="K46" s="64">
        <v>0</v>
      </c>
      <c r="L46" s="64">
        <v>80258376.700000003</v>
      </c>
      <c r="M46" s="22">
        <f>+J46-L46-K46</f>
        <v>31011558.299999997</v>
      </c>
      <c r="N46" s="22">
        <v>80258376.700000003</v>
      </c>
      <c r="O46" s="40">
        <f t="shared" si="6"/>
        <v>0.72129436132051306</v>
      </c>
      <c r="P46" s="22">
        <v>38960621.020000003</v>
      </c>
      <c r="Q46" s="23">
        <v>38960621.020000003</v>
      </c>
    </row>
    <row r="47" spans="1:17" s="67" customFormat="1" ht="15" customHeight="1" x14ac:dyDescent="0.25">
      <c r="A47" s="24" t="s">
        <v>4</v>
      </c>
      <c r="B47" s="25" t="s">
        <v>57</v>
      </c>
      <c r="C47" s="25" t="s">
        <v>57</v>
      </c>
      <c r="D47" s="25"/>
      <c r="E47" s="25"/>
      <c r="F47" s="71"/>
      <c r="G47" s="26" t="s">
        <v>102</v>
      </c>
      <c r="H47" s="25" t="s">
        <v>6</v>
      </c>
      <c r="I47" s="27">
        <v>10</v>
      </c>
      <c r="J47" s="69">
        <f>J49+J50+J51+J52+J53+J54+J56+J57+J58+J59</f>
        <v>18975476789</v>
      </c>
      <c r="K47" s="69">
        <f>K49+K50+K51+K52+K53+K54+K56+K57+K58+K59</f>
        <v>0</v>
      </c>
      <c r="L47" s="69">
        <f>L49+L50+L51+L52+L53+L54+L56+L57+L58+L59</f>
        <v>18710486929.529999</v>
      </c>
      <c r="M47" s="39">
        <f>M49+M50+M51+M52+M53+M54+M56+M57+M58+M59</f>
        <v>264989859.46999949</v>
      </c>
      <c r="N47" s="39">
        <f>N49+N50+N51+N52+N53+N54+N56+N57+N58+N59</f>
        <v>18710234796.529999</v>
      </c>
      <c r="O47" s="89">
        <f t="shared" si="6"/>
        <v>0.98602185360508254</v>
      </c>
      <c r="P47" s="39">
        <f>P49+P50+P51+P52+P53+P54+P56+P57+P58+P59</f>
        <v>16860933528.6</v>
      </c>
      <c r="Q47" s="51">
        <f>Q49+Q50+Q51+Q52+Q53+Q54+Q56+Q57+Q58+Q59</f>
        <v>16831534867.6</v>
      </c>
    </row>
    <row r="48" spans="1:17" s="67" customFormat="1" ht="15" customHeight="1" x14ac:dyDescent="0.25">
      <c r="A48" s="24" t="s">
        <v>4</v>
      </c>
      <c r="B48" s="25" t="s">
        <v>57</v>
      </c>
      <c r="C48" s="25" t="s">
        <v>57</v>
      </c>
      <c r="D48" s="25"/>
      <c r="E48" s="25"/>
      <c r="F48" s="71"/>
      <c r="G48" s="26" t="s">
        <v>102</v>
      </c>
      <c r="H48" s="25" t="s">
        <v>9</v>
      </c>
      <c r="I48" s="27">
        <v>20</v>
      </c>
      <c r="J48" s="69">
        <f>J55+J60</f>
        <v>261300000</v>
      </c>
      <c r="K48" s="69">
        <f>K55+K60</f>
        <v>0</v>
      </c>
      <c r="L48" s="69">
        <f>L55+L60</f>
        <v>260942139</v>
      </c>
      <c r="M48" s="39">
        <f>M55+M60</f>
        <v>357861</v>
      </c>
      <c r="N48" s="39">
        <f>N55+N60</f>
        <v>260942139</v>
      </c>
      <c r="O48" s="89">
        <f t="shared" si="6"/>
        <v>0.99863045924225025</v>
      </c>
      <c r="P48" s="39">
        <f>P55+P60</f>
        <v>260843261</v>
      </c>
      <c r="Q48" s="51">
        <f>Q55+Q60</f>
        <v>260843261</v>
      </c>
    </row>
    <row r="49" spans="1:19" s="19" customFormat="1" ht="16.5" x14ac:dyDescent="0.25">
      <c r="A49" s="38" t="s">
        <v>4</v>
      </c>
      <c r="B49" s="20" t="s">
        <v>57</v>
      </c>
      <c r="C49" s="20" t="s">
        <v>57</v>
      </c>
      <c r="D49" s="20" t="s">
        <v>41</v>
      </c>
      <c r="E49" s="20" t="s">
        <v>42</v>
      </c>
      <c r="F49" s="70"/>
      <c r="G49" s="37" t="s">
        <v>86</v>
      </c>
      <c r="H49" s="20" t="s">
        <v>6</v>
      </c>
      <c r="I49" s="21" t="s">
        <v>7</v>
      </c>
      <c r="J49" s="64">
        <v>344550</v>
      </c>
      <c r="K49" s="44">
        <v>0</v>
      </c>
      <c r="L49" s="64">
        <v>339550</v>
      </c>
      <c r="M49" s="22">
        <f>+J49-L49-K49</f>
        <v>5000</v>
      </c>
      <c r="N49" s="22">
        <v>339550</v>
      </c>
      <c r="O49" s="40">
        <f t="shared" si="6"/>
        <v>0.9854883180960673</v>
      </c>
      <c r="P49" s="22">
        <v>339550</v>
      </c>
      <c r="Q49" s="23">
        <v>339550</v>
      </c>
    </row>
    <row r="50" spans="1:19" s="19" customFormat="1" ht="25.5" customHeight="1" x14ac:dyDescent="0.25">
      <c r="A50" s="38" t="s">
        <v>4</v>
      </c>
      <c r="B50" s="20" t="s">
        <v>57</v>
      </c>
      <c r="C50" s="20" t="s">
        <v>57</v>
      </c>
      <c r="D50" s="20" t="s">
        <v>41</v>
      </c>
      <c r="E50" s="20" t="s">
        <v>44</v>
      </c>
      <c r="F50" s="70"/>
      <c r="G50" s="37" t="s">
        <v>87</v>
      </c>
      <c r="H50" s="20" t="s">
        <v>6</v>
      </c>
      <c r="I50" s="21" t="s">
        <v>7</v>
      </c>
      <c r="J50" s="64">
        <v>399997003</v>
      </c>
      <c r="K50" s="64">
        <v>0</v>
      </c>
      <c r="L50" s="64">
        <v>383025246.30000001</v>
      </c>
      <c r="M50" s="22">
        <f t="shared" ref="M50:M60" si="7">+J50-L50-K50</f>
        <v>16971756.699999988</v>
      </c>
      <c r="N50" s="22">
        <v>383025246.30000001</v>
      </c>
      <c r="O50" s="40">
        <f t="shared" si="6"/>
        <v>0.95757029034540042</v>
      </c>
      <c r="P50" s="22">
        <v>242479297.30000001</v>
      </c>
      <c r="Q50" s="23">
        <v>242227297.30000001</v>
      </c>
    </row>
    <row r="51" spans="1:19" s="19" customFormat="1" ht="26.25" customHeight="1" x14ac:dyDescent="0.25">
      <c r="A51" s="38" t="s">
        <v>4</v>
      </c>
      <c r="B51" s="20" t="s">
        <v>57</v>
      </c>
      <c r="C51" s="20" t="s">
        <v>57</v>
      </c>
      <c r="D51" s="20" t="s">
        <v>41</v>
      </c>
      <c r="E51" s="20" t="s">
        <v>46</v>
      </c>
      <c r="F51" s="70"/>
      <c r="G51" s="37" t="s">
        <v>88</v>
      </c>
      <c r="H51" s="20" t="s">
        <v>6</v>
      </c>
      <c r="I51" s="21" t="s">
        <v>7</v>
      </c>
      <c r="J51" s="64">
        <v>519660085.19</v>
      </c>
      <c r="K51" s="64">
        <v>0</v>
      </c>
      <c r="L51" s="64">
        <v>492126115.88</v>
      </c>
      <c r="M51" s="22">
        <f t="shared" si="7"/>
        <v>27533969.310000002</v>
      </c>
      <c r="N51" s="22">
        <v>492126115.88</v>
      </c>
      <c r="O51" s="40">
        <f t="shared" si="6"/>
        <v>0.94701542393825966</v>
      </c>
      <c r="P51" s="22">
        <v>388312023.36000001</v>
      </c>
      <c r="Q51" s="23">
        <v>386615004.36000001</v>
      </c>
    </row>
    <row r="52" spans="1:19" s="19" customFormat="1" ht="16.5" x14ac:dyDescent="0.25">
      <c r="A52" s="38" t="s">
        <v>4</v>
      </c>
      <c r="B52" s="20" t="s">
        <v>57</v>
      </c>
      <c r="C52" s="20" t="s">
        <v>57</v>
      </c>
      <c r="D52" s="20" t="s">
        <v>41</v>
      </c>
      <c r="E52" s="20" t="s">
        <v>47</v>
      </c>
      <c r="F52" s="70"/>
      <c r="G52" s="37" t="s">
        <v>89</v>
      </c>
      <c r="H52" s="20" t="s">
        <v>6</v>
      </c>
      <c r="I52" s="21" t="s">
        <v>7</v>
      </c>
      <c r="J52" s="64">
        <v>222108268</v>
      </c>
      <c r="K52" s="22">
        <v>0</v>
      </c>
      <c r="L52" s="64">
        <v>160398424</v>
      </c>
      <c r="M52" s="22">
        <f t="shared" si="7"/>
        <v>61709844</v>
      </c>
      <c r="N52" s="22">
        <v>160398424</v>
      </c>
      <c r="O52" s="40">
        <f t="shared" si="6"/>
        <v>0.72216322897083685</v>
      </c>
      <c r="P52" s="22">
        <v>139358814</v>
      </c>
      <c r="Q52" s="74">
        <v>138620814</v>
      </c>
    </row>
    <row r="53" spans="1:19" s="19" customFormat="1" ht="16.5" x14ac:dyDescent="0.25">
      <c r="A53" s="38" t="s">
        <v>4</v>
      </c>
      <c r="B53" s="20" t="s">
        <v>57</v>
      </c>
      <c r="C53" s="20" t="s">
        <v>57</v>
      </c>
      <c r="D53" s="20" t="s">
        <v>57</v>
      </c>
      <c r="E53" s="20" t="s">
        <v>49</v>
      </c>
      <c r="F53" s="70"/>
      <c r="G53" s="37" t="s">
        <v>90</v>
      </c>
      <c r="H53" s="20" t="s">
        <v>6</v>
      </c>
      <c r="I53" s="21" t="s">
        <v>7</v>
      </c>
      <c r="J53" s="64">
        <v>41404582</v>
      </c>
      <c r="K53" s="22">
        <v>0</v>
      </c>
      <c r="L53" s="64">
        <v>39955024.329999998</v>
      </c>
      <c r="M53" s="22">
        <f t="shared" si="7"/>
        <v>1449557.6700000018</v>
      </c>
      <c r="N53" s="22">
        <v>39955024.329999998</v>
      </c>
      <c r="O53" s="40">
        <f t="shared" ref="O53" si="8">IF(N53&gt;1,N53/(J53-K53),0)</f>
        <v>0.96499040444364337</v>
      </c>
      <c r="P53" s="22">
        <v>16312300</v>
      </c>
      <c r="Q53" s="23">
        <v>16312300</v>
      </c>
    </row>
    <row r="54" spans="1:19" s="19" customFormat="1" ht="49.5" x14ac:dyDescent="0.25">
      <c r="A54" s="38" t="s">
        <v>4</v>
      </c>
      <c r="B54" s="20" t="s">
        <v>57</v>
      </c>
      <c r="C54" s="20" t="s">
        <v>57</v>
      </c>
      <c r="D54" s="20" t="s">
        <v>57</v>
      </c>
      <c r="E54" s="20" t="s">
        <v>50</v>
      </c>
      <c r="F54" s="70"/>
      <c r="G54" s="37" t="s">
        <v>91</v>
      </c>
      <c r="H54" s="20" t="s">
        <v>6</v>
      </c>
      <c r="I54" s="21" t="s">
        <v>7</v>
      </c>
      <c r="J54" s="64">
        <v>3527082325.8600001</v>
      </c>
      <c r="K54" s="22">
        <v>0</v>
      </c>
      <c r="L54" s="64">
        <v>3505697540.0999999</v>
      </c>
      <c r="M54" s="22">
        <f t="shared" si="7"/>
        <v>21384785.760000229</v>
      </c>
      <c r="N54" s="22">
        <v>3505697540.0999999</v>
      </c>
      <c r="O54" s="40">
        <f t="shared" ref="O54:O63" si="9">IF(N54&gt;1,N54/(J54-K54),0)</f>
        <v>0.99393697572545714</v>
      </c>
      <c r="P54" s="22">
        <v>3210727958.0999999</v>
      </c>
      <c r="Q54" s="23">
        <v>3210034658.0999999</v>
      </c>
    </row>
    <row r="55" spans="1:19" s="19" customFormat="1" ht="43.5" customHeight="1" x14ac:dyDescent="0.25">
      <c r="A55" s="38" t="s">
        <v>4</v>
      </c>
      <c r="B55" s="20" t="s">
        <v>57</v>
      </c>
      <c r="C55" s="20" t="s">
        <v>57</v>
      </c>
      <c r="D55" s="20" t="s">
        <v>57</v>
      </c>
      <c r="E55" s="20" t="s">
        <v>50</v>
      </c>
      <c r="F55" s="70"/>
      <c r="G55" s="37" t="s">
        <v>91</v>
      </c>
      <c r="H55" s="20" t="s">
        <v>9</v>
      </c>
      <c r="I55" s="21" t="s">
        <v>10</v>
      </c>
      <c r="J55" s="64">
        <v>251300000</v>
      </c>
      <c r="K55" s="44">
        <v>0</v>
      </c>
      <c r="L55" s="64">
        <v>251300000</v>
      </c>
      <c r="M55" s="22">
        <f t="shared" si="7"/>
        <v>0</v>
      </c>
      <c r="N55" s="22">
        <v>251300000</v>
      </c>
      <c r="O55" s="40">
        <f t="shared" si="9"/>
        <v>1</v>
      </c>
      <c r="P55" s="22">
        <v>251300000</v>
      </c>
      <c r="Q55" s="23">
        <v>251300000</v>
      </c>
    </row>
    <row r="56" spans="1:19" s="19" customFormat="1" ht="23.25" customHeight="1" x14ac:dyDescent="0.25">
      <c r="A56" s="38" t="s">
        <v>4</v>
      </c>
      <c r="B56" s="20" t="s">
        <v>57</v>
      </c>
      <c r="C56" s="20" t="s">
        <v>57</v>
      </c>
      <c r="D56" s="20" t="s">
        <v>57</v>
      </c>
      <c r="E56" s="20" t="s">
        <v>51</v>
      </c>
      <c r="F56" s="20"/>
      <c r="G56" s="37" t="s">
        <v>92</v>
      </c>
      <c r="H56" s="20" t="s">
        <v>6</v>
      </c>
      <c r="I56" s="21" t="s">
        <v>7</v>
      </c>
      <c r="J56" s="64">
        <v>2507821351</v>
      </c>
      <c r="K56" s="44">
        <v>0</v>
      </c>
      <c r="L56" s="64">
        <v>2461943632.5599999</v>
      </c>
      <c r="M56" s="22">
        <f t="shared" si="7"/>
        <v>45877718.440000057</v>
      </c>
      <c r="N56" s="22">
        <v>2461943632.5599999</v>
      </c>
      <c r="O56" s="40">
        <f t="shared" si="9"/>
        <v>0.98170614568629211</v>
      </c>
      <c r="P56" s="22">
        <v>2372062239.3200002</v>
      </c>
      <c r="Q56" s="23">
        <v>2366268689.3200002</v>
      </c>
    </row>
    <row r="57" spans="1:19" s="19" customFormat="1" ht="24.75" x14ac:dyDescent="0.25">
      <c r="A57" s="38" t="s">
        <v>4</v>
      </c>
      <c r="B57" s="20" t="s">
        <v>57</v>
      </c>
      <c r="C57" s="20" t="s">
        <v>57</v>
      </c>
      <c r="D57" s="20" t="s">
        <v>57</v>
      </c>
      <c r="E57" s="20" t="s">
        <v>52</v>
      </c>
      <c r="F57" s="20"/>
      <c r="G57" s="37" t="s">
        <v>93</v>
      </c>
      <c r="H57" s="20" t="s">
        <v>6</v>
      </c>
      <c r="I57" s="21" t="s">
        <v>7</v>
      </c>
      <c r="J57" s="64">
        <v>10093882810.139999</v>
      </c>
      <c r="K57" s="44">
        <v>0</v>
      </c>
      <c r="L57" s="64">
        <v>10055635659.09</v>
      </c>
      <c r="M57" s="22">
        <f t="shared" si="7"/>
        <v>38247151.049999237</v>
      </c>
      <c r="N57" s="22">
        <v>10055635659.09</v>
      </c>
      <c r="O57" s="40">
        <f t="shared" si="9"/>
        <v>0.99621085842094603</v>
      </c>
      <c r="P57" s="22">
        <v>9165102026.25</v>
      </c>
      <c r="Q57" s="23">
        <v>9165102026.25</v>
      </c>
    </row>
    <row r="58" spans="1:19" s="19" customFormat="1" ht="24.75" x14ac:dyDescent="0.25">
      <c r="A58" s="38" t="s">
        <v>4</v>
      </c>
      <c r="B58" s="20" t="s">
        <v>57</v>
      </c>
      <c r="C58" s="20" t="s">
        <v>57</v>
      </c>
      <c r="D58" s="20" t="s">
        <v>57</v>
      </c>
      <c r="E58" s="20" t="s">
        <v>53</v>
      </c>
      <c r="F58" s="20"/>
      <c r="G58" s="37" t="s">
        <v>94</v>
      </c>
      <c r="H58" s="20" t="s">
        <v>6</v>
      </c>
      <c r="I58" s="21" t="s">
        <v>7</v>
      </c>
      <c r="J58" s="64">
        <v>890654823.80999994</v>
      </c>
      <c r="K58" s="44">
        <v>0</v>
      </c>
      <c r="L58" s="64">
        <v>848414943.26999998</v>
      </c>
      <c r="M58" s="22">
        <f t="shared" si="7"/>
        <v>42239880.539999962</v>
      </c>
      <c r="N58" s="22">
        <v>848162810.26999998</v>
      </c>
      <c r="O58" s="40">
        <f t="shared" si="9"/>
        <v>0.95229126660064589</v>
      </c>
      <c r="P58" s="22">
        <v>613391336.26999998</v>
      </c>
      <c r="Q58" s="23">
        <v>611603026.26999998</v>
      </c>
    </row>
    <row r="59" spans="1:19" s="19" customFormat="1" ht="16.5" x14ac:dyDescent="0.25">
      <c r="A59" s="38" t="s">
        <v>4</v>
      </c>
      <c r="B59" s="20" t="s">
        <v>57</v>
      </c>
      <c r="C59" s="20" t="s">
        <v>57</v>
      </c>
      <c r="D59" s="20" t="s">
        <v>57</v>
      </c>
      <c r="E59" s="20" t="s">
        <v>54</v>
      </c>
      <c r="F59" s="20"/>
      <c r="G59" s="37" t="s">
        <v>95</v>
      </c>
      <c r="H59" s="20" t="s">
        <v>6</v>
      </c>
      <c r="I59" s="21" t="s">
        <v>7</v>
      </c>
      <c r="J59" s="64">
        <v>772520990</v>
      </c>
      <c r="K59" s="22">
        <v>0</v>
      </c>
      <c r="L59" s="64">
        <v>762950794</v>
      </c>
      <c r="M59" s="22">
        <f>+J59-L59-K59</f>
        <v>9570196</v>
      </c>
      <c r="N59" s="22">
        <v>762950794</v>
      </c>
      <c r="O59" s="40">
        <f t="shared" si="9"/>
        <v>0.9876117333718013</v>
      </c>
      <c r="P59" s="22">
        <v>712847984</v>
      </c>
      <c r="Q59" s="23">
        <v>694411502</v>
      </c>
    </row>
    <row r="60" spans="1:19" s="19" customFormat="1" ht="15" customHeight="1" x14ac:dyDescent="0.25">
      <c r="A60" s="38" t="s">
        <v>4</v>
      </c>
      <c r="B60" s="20" t="s">
        <v>57</v>
      </c>
      <c r="C60" s="20" t="s">
        <v>57</v>
      </c>
      <c r="D60" s="20" t="s">
        <v>57</v>
      </c>
      <c r="E60" s="20" t="s">
        <v>54</v>
      </c>
      <c r="F60" s="20"/>
      <c r="G60" s="37" t="s">
        <v>95</v>
      </c>
      <c r="H60" s="20" t="s">
        <v>6</v>
      </c>
      <c r="I60" s="21">
        <v>20</v>
      </c>
      <c r="J60" s="64">
        <v>10000000</v>
      </c>
      <c r="K60" s="22">
        <v>0</v>
      </c>
      <c r="L60" s="64">
        <v>9642139</v>
      </c>
      <c r="M60" s="22">
        <f t="shared" si="7"/>
        <v>357861</v>
      </c>
      <c r="N60" s="22">
        <v>9642139</v>
      </c>
      <c r="O60" s="40">
        <f t="shared" si="9"/>
        <v>0.96421389999999996</v>
      </c>
      <c r="P60" s="22">
        <v>9543261</v>
      </c>
      <c r="Q60" s="23">
        <v>9543261</v>
      </c>
    </row>
    <row r="61" spans="1:19" ht="16.5" customHeight="1" x14ac:dyDescent="0.25">
      <c r="A61" s="14" t="s">
        <v>4</v>
      </c>
      <c r="B61" s="4" t="s">
        <v>57</v>
      </c>
      <c r="C61" s="4"/>
      <c r="D61" s="4"/>
      <c r="E61" s="4"/>
      <c r="F61" s="4"/>
      <c r="G61" s="4" t="s">
        <v>100</v>
      </c>
      <c r="H61" s="4" t="s">
        <v>6</v>
      </c>
      <c r="I61" s="4" t="s">
        <v>7</v>
      </c>
      <c r="J61" s="6">
        <f t="shared" ref="J61:L62" si="10">J41+J47</f>
        <v>21183016996</v>
      </c>
      <c r="K61" s="6">
        <f t="shared" si="10"/>
        <v>0</v>
      </c>
      <c r="L61" s="6">
        <f t="shared" si="10"/>
        <v>19116278174.529999</v>
      </c>
      <c r="M61" s="6">
        <f>M47+M41</f>
        <v>2066738821.4699996</v>
      </c>
      <c r="N61" s="6">
        <f>N41+N47</f>
        <v>19116026041.529999</v>
      </c>
      <c r="O61" s="42">
        <f t="shared" si="9"/>
        <v>0.90242225860176994</v>
      </c>
      <c r="P61" s="6">
        <f>P41+P47</f>
        <v>17093379399.6</v>
      </c>
      <c r="Q61" s="15">
        <f>Q41+Q47</f>
        <v>17063980738.6</v>
      </c>
      <c r="R61" s="49"/>
    </row>
    <row r="62" spans="1:19" ht="16.5" customHeight="1" x14ac:dyDescent="0.25">
      <c r="A62" s="14" t="s">
        <v>4</v>
      </c>
      <c r="B62" s="4" t="s">
        <v>57</v>
      </c>
      <c r="C62" s="4"/>
      <c r="D62" s="4"/>
      <c r="E62" s="4"/>
      <c r="F62" s="4"/>
      <c r="G62" s="4" t="s">
        <v>100</v>
      </c>
      <c r="H62" s="4" t="s">
        <v>9</v>
      </c>
      <c r="I62" s="4">
        <v>20</v>
      </c>
      <c r="J62" s="6">
        <f t="shared" si="10"/>
        <v>547073098</v>
      </c>
      <c r="K62" s="6">
        <f t="shared" si="10"/>
        <v>0</v>
      </c>
      <c r="L62" s="6">
        <f t="shared" si="10"/>
        <v>511095002.69999999</v>
      </c>
      <c r="M62" s="6">
        <f>M48+M42</f>
        <v>35978095.299999997</v>
      </c>
      <c r="N62" s="6">
        <f>N42+N48</f>
        <v>511095002.69999999</v>
      </c>
      <c r="O62" s="42">
        <f t="shared" si="9"/>
        <v>0.93423530524251808</v>
      </c>
      <c r="P62" s="6">
        <f>P42+P48</f>
        <v>338027072.01999998</v>
      </c>
      <c r="Q62" s="15">
        <f>Q42+Q48</f>
        <v>338027072.01999998</v>
      </c>
      <c r="S62" s="49"/>
    </row>
    <row r="63" spans="1:19" ht="15.75" customHeight="1" thickBot="1" x14ac:dyDescent="0.3">
      <c r="A63" s="93" t="s">
        <v>103</v>
      </c>
      <c r="B63" s="94"/>
      <c r="C63" s="94"/>
      <c r="D63" s="94"/>
      <c r="E63" s="94"/>
      <c r="F63" s="94"/>
      <c r="G63" s="94"/>
      <c r="H63" s="94"/>
      <c r="I63" s="95"/>
      <c r="J63" s="7">
        <f>SUM(J61:J62)</f>
        <v>21730090094</v>
      </c>
      <c r="K63" s="7">
        <f>SUM(K61:K62)</f>
        <v>0</v>
      </c>
      <c r="L63" s="7">
        <f>SUM(L61:L62)</f>
        <v>19627373177.23</v>
      </c>
      <c r="M63" s="7">
        <f>SUM(M61:M62)</f>
        <v>2102716916.7699995</v>
      </c>
      <c r="N63" s="7">
        <f>SUM(N61:N62)</f>
        <v>19627121044.23</v>
      </c>
      <c r="O63" s="42">
        <f t="shared" si="9"/>
        <v>0.90322317852006229</v>
      </c>
      <c r="P63" s="7">
        <f>SUM(P61:P62)</f>
        <v>17431406471.619999</v>
      </c>
      <c r="Q63" s="16">
        <f>SUM(Q61:Q62)</f>
        <v>17402007810.619999</v>
      </c>
    </row>
    <row r="64" spans="1:19" ht="15.75" customHeight="1" thickBot="1" x14ac:dyDescent="0.3">
      <c r="A64" s="90" t="s">
        <v>112</v>
      </c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2"/>
    </row>
    <row r="65" spans="1:17" s="67" customFormat="1" ht="24.75" customHeight="1" x14ac:dyDescent="0.25">
      <c r="A65" s="24" t="s">
        <v>4</v>
      </c>
      <c r="B65" s="25" t="s">
        <v>58</v>
      </c>
      <c r="C65" s="25" t="s">
        <v>58</v>
      </c>
      <c r="D65" s="25"/>
      <c r="E65" s="25"/>
      <c r="F65" s="25"/>
      <c r="G65" s="26" t="s">
        <v>155</v>
      </c>
      <c r="H65" s="25" t="s">
        <v>6</v>
      </c>
      <c r="I65" s="27">
        <v>10</v>
      </c>
      <c r="J65" s="28">
        <f t="shared" ref="J65:N66" si="11">J66</f>
        <v>0</v>
      </c>
      <c r="K65" s="28">
        <v>0</v>
      </c>
      <c r="L65" s="28">
        <f>L66</f>
        <v>0</v>
      </c>
      <c r="M65" s="28">
        <f t="shared" si="11"/>
        <v>0</v>
      </c>
      <c r="N65" s="28">
        <f t="shared" si="11"/>
        <v>0</v>
      </c>
      <c r="O65" s="41">
        <f t="shared" ref="O65:O85" si="12">IF(N65&gt;1,N65/(J65-K65),0)</f>
        <v>0</v>
      </c>
      <c r="P65" s="28">
        <f>P66</f>
        <v>0</v>
      </c>
      <c r="Q65" s="36">
        <f>Q66</f>
        <v>0</v>
      </c>
    </row>
    <row r="66" spans="1:17" s="67" customFormat="1" ht="24.75" customHeight="1" x14ac:dyDescent="0.25">
      <c r="A66" s="24" t="s">
        <v>4</v>
      </c>
      <c r="B66" s="25" t="s">
        <v>58</v>
      </c>
      <c r="C66" s="25" t="s">
        <v>58</v>
      </c>
      <c r="D66" s="25" t="s">
        <v>41</v>
      </c>
      <c r="E66" s="25"/>
      <c r="F66" s="25"/>
      <c r="G66" s="26" t="s">
        <v>114</v>
      </c>
      <c r="H66" s="25" t="s">
        <v>6</v>
      </c>
      <c r="I66" s="27">
        <v>10</v>
      </c>
      <c r="J66" s="28">
        <f t="shared" si="11"/>
        <v>0</v>
      </c>
      <c r="K66" s="28">
        <v>0</v>
      </c>
      <c r="L66" s="28">
        <f t="shared" si="11"/>
        <v>0</v>
      </c>
      <c r="M66" s="28">
        <f t="shared" si="11"/>
        <v>0</v>
      </c>
      <c r="N66" s="28">
        <f t="shared" si="11"/>
        <v>0</v>
      </c>
      <c r="O66" s="41">
        <f t="shared" si="12"/>
        <v>0</v>
      </c>
      <c r="P66" s="28">
        <f>P67</f>
        <v>0</v>
      </c>
      <c r="Q66" s="36">
        <f>Q67</f>
        <v>0</v>
      </c>
    </row>
    <row r="67" spans="1:17" s="67" customFormat="1" ht="24.75" customHeight="1" x14ac:dyDescent="0.25">
      <c r="A67" s="24" t="s">
        <v>4</v>
      </c>
      <c r="B67" s="25" t="s">
        <v>58</v>
      </c>
      <c r="C67" s="25" t="s">
        <v>58</v>
      </c>
      <c r="D67" s="25">
        <v>1</v>
      </c>
      <c r="E67" s="25">
        <v>999</v>
      </c>
      <c r="F67" s="25"/>
      <c r="G67" s="26" t="s">
        <v>104</v>
      </c>
      <c r="H67" s="25" t="s">
        <v>6</v>
      </c>
      <c r="I67" s="27">
        <v>10</v>
      </c>
      <c r="J67" s="28">
        <v>0</v>
      </c>
      <c r="K67" s="28">
        <v>0</v>
      </c>
      <c r="L67" s="28">
        <v>0</v>
      </c>
      <c r="M67" s="28">
        <f>J67-L67-K67</f>
        <v>0</v>
      </c>
      <c r="N67" s="28">
        <v>0</v>
      </c>
      <c r="O67" s="41">
        <f t="shared" si="12"/>
        <v>0</v>
      </c>
      <c r="P67" s="28">
        <v>0</v>
      </c>
      <c r="Q67" s="36">
        <v>0</v>
      </c>
    </row>
    <row r="68" spans="1:17" s="67" customFormat="1" ht="24.75" customHeight="1" x14ac:dyDescent="0.25">
      <c r="A68" s="24" t="s">
        <v>4</v>
      </c>
      <c r="B68" s="25" t="s">
        <v>58</v>
      </c>
      <c r="C68" s="25" t="s">
        <v>81</v>
      </c>
      <c r="D68" s="25"/>
      <c r="E68" s="25"/>
      <c r="F68" s="25"/>
      <c r="G68" s="26" t="s">
        <v>111</v>
      </c>
      <c r="H68" s="25" t="s">
        <v>6</v>
      </c>
      <c r="I68" s="27">
        <v>10</v>
      </c>
      <c r="J68" s="28">
        <f>J70</f>
        <v>798357249</v>
      </c>
      <c r="K68" s="28">
        <f>K70</f>
        <v>0</v>
      </c>
      <c r="L68" s="28">
        <f>L70</f>
        <v>559983767</v>
      </c>
      <c r="M68" s="28">
        <f>M70</f>
        <v>238373482</v>
      </c>
      <c r="N68" s="28">
        <f>N70</f>
        <v>559983767</v>
      </c>
      <c r="O68" s="72">
        <f t="shared" si="12"/>
        <v>0.70142003182337231</v>
      </c>
      <c r="P68" s="28">
        <f>P70</f>
        <v>559947735</v>
      </c>
      <c r="Q68" s="36">
        <f>Q70</f>
        <v>559947735</v>
      </c>
    </row>
    <row r="69" spans="1:17" s="67" customFormat="1" ht="24.75" customHeight="1" x14ac:dyDescent="0.25">
      <c r="A69" s="24" t="s">
        <v>4</v>
      </c>
      <c r="B69" s="25" t="s">
        <v>58</v>
      </c>
      <c r="C69" s="25" t="s">
        <v>81</v>
      </c>
      <c r="D69" s="25" t="s">
        <v>57</v>
      </c>
      <c r="E69" s="25"/>
      <c r="F69" s="25"/>
      <c r="G69" s="26" t="s">
        <v>156</v>
      </c>
      <c r="H69" s="25" t="s">
        <v>6</v>
      </c>
      <c r="I69" s="27">
        <v>10</v>
      </c>
      <c r="J69" s="39">
        <f>J70</f>
        <v>798357249</v>
      </c>
      <c r="K69" s="39"/>
      <c r="L69" s="39">
        <f>L70</f>
        <v>559983767</v>
      </c>
      <c r="M69" s="28">
        <f>M70</f>
        <v>238373482</v>
      </c>
      <c r="N69" s="28">
        <f>N70</f>
        <v>559983767</v>
      </c>
      <c r="O69" s="72">
        <f t="shared" si="12"/>
        <v>0.70142003182337231</v>
      </c>
      <c r="P69" s="28">
        <f>P70</f>
        <v>559947735</v>
      </c>
      <c r="Q69" s="36">
        <f>Q70</f>
        <v>559947735</v>
      </c>
    </row>
    <row r="70" spans="1:17" s="19" customFormat="1" ht="16.5" customHeight="1" x14ac:dyDescent="0.25">
      <c r="A70" s="24" t="s">
        <v>4</v>
      </c>
      <c r="B70" s="25" t="s">
        <v>58</v>
      </c>
      <c r="C70" s="25" t="s">
        <v>81</v>
      </c>
      <c r="D70" s="25" t="s">
        <v>57</v>
      </c>
      <c r="E70" s="25" t="s">
        <v>82</v>
      </c>
      <c r="F70" s="25"/>
      <c r="G70" s="26" t="s">
        <v>105</v>
      </c>
      <c r="H70" s="25" t="s">
        <v>6</v>
      </c>
      <c r="I70" s="27">
        <v>10</v>
      </c>
      <c r="J70" s="39">
        <f>J71+J72</f>
        <v>798357249</v>
      </c>
      <c r="K70" s="39">
        <f>K71+K72</f>
        <v>0</v>
      </c>
      <c r="L70" s="39">
        <f>L71+L72</f>
        <v>559983767</v>
      </c>
      <c r="M70" s="28">
        <f>M71+M72</f>
        <v>238373482</v>
      </c>
      <c r="N70" s="39">
        <f t="shared" ref="N70:Q70" si="13">N71+N72</f>
        <v>559983767</v>
      </c>
      <c r="O70" s="41">
        <f t="shared" si="12"/>
        <v>0.70142003182337231</v>
      </c>
      <c r="P70" s="28">
        <f t="shared" si="13"/>
        <v>559947735</v>
      </c>
      <c r="Q70" s="36">
        <f t="shared" si="13"/>
        <v>559947735</v>
      </c>
    </row>
    <row r="71" spans="1:17" s="19" customFormat="1" ht="16.5" customHeight="1" x14ac:dyDescent="0.25">
      <c r="A71" s="38" t="s">
        <v>4</v>
      </c>
      <c r="B71" s="20" t="s">
        <v>58</v>
      </c>
      <c r="C71" s="20" t="s">
        <v>81</v>
      </c>
      <c r="D71" s="20" t="s">
        <v>57</v>
      </c>
      <c r="E71" s="20" t="s">
        <v>82</v>
      </c>
      <c r="F71" s="20" t="s">
        <v>42</v>
      </c>
      <c r="G71" s="37" t="s">
        <v>96</v>
      </c>
      <c r="H71" s="20" t="s">
        <v>6</v>
      </c>
      <c r="I71" s="20" t="s">
        <v>7</v>
      </c>
      <c r="J71" s="44">
        <v>422457249</v>
      </c>
      <c r="K71" s="22">
        <v>0</v>
      </c>
      <c r="L71" s="44">
        <v>247175879</v>
      </c>
      <c r="M71" s="22">
        <f>+J71-L71-K71</f>
        <v>175281370</v>
      </c>
      <c r="N71" s="44">
        <v>247175879</v>
      </c>
      <c r="O71" s="40">
        <f t="shared" si="12"/>
        <v>0.58509086915916553</v>
      </c>
      <c r="P71" s="44">
        <v>247139847</v>
      </c>
      <c r="Q71" s="74">
        <v>247139847</v>
      </c>
    </row>
    <row r="72" spans="1:17" s="67" customFormat="1" ht="16.5" customHeight="1" x14ac:dyDescent="0.25">
      <c r="A72" s="38" t="s">
        <v>4</v>
      </c>
      <c r="B72" s="20" t="s">
        <v>58</v>
      </c>
      <c r="C72" s="20" t="s">
        <v>81</v>
      </c>
      <c r="D72" s="20" t="s">
        <v>57</v>
      </c>
      <c r="E72" s="20" t="s">
        <v>82</v>
      </c>
      <c r="F72" s="20" t="s">
        <v>44</v>
      </c>
      <c r="G72" s="37" t="s">
        <v>97</v>
      </c>
      <c r="H72" s="20" t="s">
        <v>6</v>
      </c>
      <c r="I72" s="20" t="s">
        <v>7</v>
      </c>
      <c r="J72" s="44">
        <v>375900000</v>
      </c>
      <c r="K72" s="22">
        <v>0</v>
      </c>
      <c r="L72" s="44">
        <v>312807888</v>
      </c>
      <c r="M72" s="22">
        <f>+J72-L72-K72</f>
        <v>63092112</v>
      </c>
      <c r="N72" s="44">
        <v>312807888</v>
      </c>
      <c r="O72" s="40">
        <f t="shared" si="12"/>
        <v>0.83215719074221872</v>
      </c>
      <c r="P72" s="44">
        <v>312807888</v>
      </c>
      <c r="Q72" s="74">
        <v>312807888</v>
      </c>
    </row>
    <row r="73" spans="1:17" s="19" customFormat="1" ht="16.5" customHeight="1" x14ac:dyDescent="0.25">
      <c r="A73" s="24" t="s">
        <v>4</v>
      </c>
      <c r="B73" s="25" t="s">
        <v>58</v>
      </c>
      <c r="C73" s="25" t="s">
        <v>7</v>
      </c>
      <c r="D73" s="25"/>
      <c r="E73" s="25"/>
      <c r="F73" s="25"/>
      <c r="G73" s="26" t="s">
        <v>110</v>
      </c>
      <c r="H73" s="25" t="s">
        <v>6</v>
      </c>
      <c r="I73" s="25">
        <v>11</v>
      </c>
      <c r="J73" s="39">
        <f>J75</f>
        <v>264350000</v>
      </c>
      <c r="K73" s="28">
        <f>K75</f>
        <v>0</v>
      </c>
      <c r="L73" s="39">
        <f>L75</f>
        <v>263467490</v>
      </c>
      <c r="M73" s="28">
        <f>M75</f>
        <v>882510</v>
      </c>
      <c r="N73" s="39">
        <f>N75</f>
        <v>263467490</v>
      </c>
      <c r="O73" s="41">
        <f t="shared" si="12"/>
        <v>0.99666158501986002</v>
      </c>
      <c r="P73" s="39">
        <f>P75</f>
        <v>0</v>
      </c>
      <c r="Q73" s="51">
        <f>Q75</f>
        <v>0</v>
      </c>
    </row>
    <row r="74" spans="1:17" s="19" customFormat="1" ht="16.5" customHeight="1" x14ac:dyDescent="0.25">
      <c r="A74" s="24" t="s">
        <v>4</v>
      </c>
      <c r="B74" s="25" t="s">
        <v>58</v>
      </c>
      <c r="C74" s="25" t="s">
        <v>7</v>
      </c>
      <c r="D74" s="25"/>
      <c r="E74" s="25"/>
      <c r="F74" s="25"/>
      <c r="G74" s="26" t="s">
        <v>110</v>
      </c>
      <c r="H74" s="25" t="s">
        <v>6</v>
      </c>
      <c r="I74" s="25">
        <v>10</v>
      </c>
      <c r="J74" s="39">
        <f>J77</f>
        <v>16487918</v>
      </c>
      <c r="K74" s="28">
        <f>K77</f>
        <v>0</v>
      </c>
      <c r="L74" s="39">
        <f>L77</f>
        <v>16487917.140000001</v>
      </c>
      <c r="M74" s="28">
        <f>M77</f>
        <v>0.85999999940395355</v>
      </c>
      <c r="N74" s="39">
        <f>N77</f>
        <v>16487917.140000001</v>
      </c>
      <c r="O74" s="41">
        <f t="shared" ref="L74:Q74" si="14">O77</f>
        <v>0.99999994784059454</v>
      </c>
      <c r="P74" s="39">
        <f>P77</f>
        <v>0</v>
      </c>
      <c r="Q74" s="51">
        <f>Q77</f>
        <v>0</v>
      </c>
    </row>
    <row r="75" spans="1:17" s="19" customFormat="1" ht="16.5" customHeight="1" x14ac:dyDescent="0.25">
      <c r="A75" s="24" t="s">
        <v>4</v>
      </c>
      <c r="B75" s="25" t="s">
        <v>58</v>
      </c>
      <c r="C75" s="25" t="s">
        <v>7</v>
      </c>
      <c r="D75" s="25" t="s">
        <v>41</v>
      </c>
      <c r="E75" s="25"/>
      <c r="F75" s="25"/>
      <c r="G75" s="26" t="s">
        <v>157</v>
      </c>
      <c r="H75" s="25" t="s">
        <v>6</v>
      </c>
      <c r="I75" s="25">
        <v>11</v>
      </c>
      <c r="J75" s="39">
        <f>J81+J78</f>
        <v>264350000</v>
      </c>
      <c r="K75" s="28">
        <f>K77+K81</f>
        <v>0</v>
      </c>
      <c r="L75" s="39">
        <f>L81+L78</f>
        <v>263467490</v>
      </c>
      <c r="M75" s="28">
        <f>M81+M78</f>
        <v>882510</v>
      </c>
      <c r="N75" s="39">
        <f>N81+N78</f>
        <v>263467490</v>
      </c>
      <c r="O75" s="41">
        <f t="shared" si="12"/>
        <v>0.99666158501986002</v>
      </c>
      <c r="P75" s="39">
        <f>P81+P78</f>
        <v>0</v>
      </c>
      <c r="Q75" s="51">
        <f>Q81+Q78</f>
        <v>0</v>
      </c>
    </row>
    <row r="76" spans="1:17" s="19" customFormat="1" ht="16.5" customHeight="1" x14ac:dyDescent="0.25">
      <c r="A76" s="24" t="s">
        <v>4</v>
      </c>
      <c r="B76" s="25" t="s">
        <v>58</v>
      </c>
      <c r="C76" s="25" t="s">
        <v>7</v>
      </c>
      <c r="D76" s="25" t="s">
        <v>41</v>
      </c>
      <c r="E76" s="25"/>
      <c r="F76" s="25"/>
      <c r="G76" s="26" t="s">
        <v>157</v>
      </c>
      <c r="H76" s="25" t="s">
        <v>6</v>
      </c>
      <c r="I76" s="25">
        <v>10</v>
      </c>
      <c r="J76" s="39">
        <f>J77</f>
        <v>16487918</v>
      </c>
      <c r="K76" s="28">
        <f>K78+K82</f>
        <v>0</v>
      </c>
      <c r="L76" s="39">
        <f>L77</f>
        <v>16487917.140000001</v>
      </c>
      <c r="M76" s="28">
        <f>M77</f>
        <v>0.85999999940395355</v>
      </c>
      <c r="N76" s="39">
        <f>N77</f>
        <v>16487917.140000001</v>
      </c>
      <c r="O76" s="41">
        <f t="shared" ref="O76" si="15">IF(N76&gt;1,N76/(J76-K76),0)</f>
        <v>0.99999994784059454</v>
      </c>
      <c r="P76" s="39">
        <f>P78+P82</f>
        <v>0</v>
      </c>
      <c r="Q76" s="51">
        <f>Q78+Q82</f>
        <v>0</v>
      </c>
    </row>
    <row r="77" spans="1:17" s="19" customFormat="1" ht="16.5" customHeight="1" x14ac:dyDescent="0.25">
      <c r="A77" s="24" t="s">
        <v>4</v>
      </c>
      <c r="B77" s="25" t="s">
        <v>58</v>
      </c>
      <c r="C77" s="25" t="s">
        <v>7</v>
      </c>
      <c r="D77" s="25" t="s">
        <v>41</v>
      </c>
      <c r="E77" s="25" t="s">
        <v>42</v>
      </c>
      <c r="F77" s="25"/>
      <c r="G77" s="26" t="s">
        <v>106</v>
      </c>
      <c r="H77" s="25" t="s">
        <v>6</v>
      </c>
      <c r="I77" s="25">
        <v>10</v>
      </c>
      <c r="J77" s="39">
        <f>J79</f>
        <v>16487918</v>
      </c>
      <c r="K77" s="28">
        <f t="shared" ref="K77:K78" si="16">K80</f>
        <v>0</v>
      </c>
      <c r="L77" s="39">
        <f t="shared" ref="L77:N78" si="17">L79</f>
        <v>16487917.140000001</v>
      </c>
      <c r="M77" s="28">
        <f t="shared" si="17"/>
        <v>0.85999999940395355</v>
      </c>
      <c r="N77" s="39">
        <f t="shared" si="17"/>
        <v>16487917.140000001</v>
      </c>
      <c r="O77" s="41">
        <f t="shared" si="12"/>
        <v>0.99999994784059454</v>
      </c>
      <c r="P77" s="39">
        <f>P80</f>
        <v>0</v>
      </c>
      <c r="Q77" s="51">
        <f>Q80</f>
        <v>0</v>
      </c>
    </row>
    <row r="78" spans="1:17" s="19" customFormat="1" ht="16.5" customHeight="1" x14ac:dyDescent="0.25">
      <c r="A78" s="24"/>
      <c r="B78" s="25"/>
      <c r="C78" s="25" t="s">
        <v>7</v>
      </c>
      <c r="D78" s="25" t="s">
        <v>41</v>
      </c>
      <c r="E78" s="25" t="s">
        <v>42</v>
      </c>
      <c r="F78" s="25"/>
      <c r="G78" s="26" t="s">
        <v>106</v>
      </c>
      <c r="H78" s="25" t="s">
        <v>6</v>
      </c>
      <c r="I78" s="25">
        <v>11</v>
      </c>
      <c r="J78" s="39">
        <f>J80</f>
        <v>255350000</v>
      </c>
      <c r="K78" s="28">
        <f t="shared" si="16"/>
        <v>0</v>
      </c>
      <c r="L78" s="39">
        <f t="shared" si="17"/>
        <v>255350000</v>
      </c>
      <c r="M78" s="28">
        <f t="shared" si="17"/>
        <v>0</v>
      </c>
      <c r="N78" s="39">
        <f t="shared" si="17"/>
        <v>255350000</v>
      </c>
      <c r="O78" s="41">
        <f t="shared" ref="O78" si="18">IF(N78&gt;1,N78/(J78-K78),0)</f>
        <v>1</v>
      </c>
      <c r="P78" s="39">
        <f>P80</f>
        <v>0</v>
      </c>
      <c r="Q78" s="51">
        <f>Q80</f>
        <v>0</v>
      </c>
    </row>
    <row r="79" spans="1:17" s="19" customFormat="1" ht="16.5" customHeight="1" x14ac:dyDescent="0.25">
      <c r="A79" s="24"/>
      <c r="B79" s="25"/>
      <c r="C79" s="20" t="s">
        <v>7</v>
      </c>
      <c r="D79" s="20" t="s">
        <v>41</v>
      </c>
      <c r="E79" s="20" t="s">
        <v>42</v>
      </c>
      <c r="F79" s="20"/>
      <c r="G79" s="37" t="s">
        <v>106</v>
      </c>
      <c r="H79" s="20" t="s">
        <v>6</v>
      </c>
      <c r="I79" s="20">
        <v>10</v>
      </c>
      <c r="J79" s="44">
        <v>16487918</v>
      </c>
      <c r="K79" s="22">
        <v>0</v>
      </c>
      <c r="L79" s="44">
        <v>16487917.140000001</v>
      </c>
      <c r="M79" s="22">
        <f>+J79-L79-K79</f>
        <v>0.85999999940395355</v>
      </c>
      <c r="N79" s="44">
        <v>16487917.140000001</v>
      </c>
      <c r="O79" s="40">
        <f t="shared" ref="O79" si="19">IF(N79&gt;1,N79/(J79-K79),0)</f>
        <v>0.99999994784059454</v>
      </c>
      <c r="P79" s="44">
        <v>0</v>
      </c>
      <c r="Q79" s="74">
        <v>0</v>
      </c>
    </row>
    <row r="80" spans="1:17" s="19" customFormat="1" ht="16.5" customHeight="1" x14ac:dyDescent="0.25">
      <c r="A80" s="38" t="s">
        <v>4</v>
      </c>
      <c r="B80" s="20" t="s">
        <v>58</v>
      </c>
      <c r="C80" s="20" t="s">
        <v>7</v>
      </c>
      <c r="D80" s="20" t="s">
        <v>41</v>
      </c>
      <c r="E80" s="20" t="s">
        <v>42</v>
      </c>
      <c r="F80" s="20"/>
      <c r="G80" s="37" t="s">
        <v>106</v>
      </c>
      <c r="H80" s="20" t="s">
        <v>6</v>
      </c>
      <c r="I80" s="20">
        <v>11</v>
      </c>
      <c r="J80" s="44">
        <v>255350000</v>
      </c>
      <c r="K80" s="22">
        <v>0</v>
      </c>
      <c r="L80" s="44">
        <v>255350000</v>
      </c>
      <c r="M80" s="22">
        <f>+J80-L80-K80</f>
        <v>0</v>
      </c>
      <c r="N80" s="44">
        <v>255350000</v>
      </c>
      <c r="O80" s="40">
        <f t="shared" si="12"/>
        <v>1</v>
      </c>
      <c r="P80" s="44">
        <v>0</v>
      </c>
      <c r="Q80" s="74">
        <v>0</v>
      </c>
    </row>
    <row r="81" spans="1:19" s="67" customFormat="1" ht="16.5" customHeight="1" x14ac:dyDescent="0.25">
      <c r="A81" s="24" t="s">
        <v>4</v>
      </c>
      <c r="B81" s="25" t="s">
        <v>58</v>
      </c>
      <c r="C81" s="25" t="s">
        <v>7</v>
      </c>
      <c r="D81" s="25" t="s">
        <v>41</v>
      </c>
      <c r="E81" s="25" t="s">
        <v>44</v>
      </c>
      <c r="F81" s="25"/>
      <c r="G81" s="26" t="s">
        <v>38</v>
      </c>
      <c r="H81" s="25" t="s">
        <v>6</v>
      </c>
      <c r="I81" s="25">
        <v>11</v>
      </c>
      <c r="J81" s="39">
        <f>J82</f>
        <v>9000000</v>
      </c>
      <c r="K81" s="28">
        <f>K82</f>
        <v>0</v>
      </c>
      <c r="L81" s="39">
        <f>L82</f>
        <v>8117490</v>
      </c>
      <c r="M81" s="28">
        <f>M82</f>
        <v>882510</v>
      </c>
      <c r="N81" s="28">
        <f>N82</f>
        <v>8117490</v>
      </c>
      <c r="O81" s="41">
        <f t="shared" si="12"/>
        <v>0.90194333333333332</v>
      </c>
      <c r="P81" s="39">
        <f>P82</f>
        <v>0</v>
      </c>
      <c r="Q81" s="51">
        <f>Q82</f>
        <v>0</v>
      </c>
    </row>
    <row r="82" spans="1:19" s="79" customFormat="1" ht="16.5" customHeight="1" x14ac:dyDescent="0.25">
      <c r="A82" s="38" t="s">
        <v>4</v>
      </c>
      <c r="B82" s="20" t="s">
        <v>58</v>
      </c>
      <c r="C82" s="20" t="s">
        <v>7</v>
      </c>
      <c r="D82" s="20" t="s">
        <v>41</v>
      </c>
      <c r="E82" s="20" t="s">
        <v>44</v>
      </c>
      <c r="F82" s="20"/>
      <c r="G82" s="37" t="s">
        <v>38</v>
      </c>
      <c r="H82" s="20" t="s">
        <v>6</v>
      </c>
      <c r="I82" s="20">
        <v>11</v>
      </c>
      <c r="J82" s="44">
        <v>9000000</v>
      </c>
      <c r="K82" s="22">
        <v>0</v>
      </c>
      <c r="L82" s="44">
        <v>8117490</v>
      </c>
      <c r="M82" s="22">
        <f>+J82-L82-K82</f>
        <v>882510</v>
      </c>
      <c r="N82" s="44">
        <v>8117490</v>
      </c>
      <c r="O82" s="40">
        <f t="shared" si="12"/>
        <v>0.90194333333333332</v>
      </c>
      <c r="P82" s="44">
        <v>0</v>
      </c>
      <c r="Q82" s="74">
        <v>0</v>
      </c>
      <c r="R82" s="78"/>
      <c r="S82" s="78"/>
    </row>
    <row r="83" spans="1:19" s="79" customFormat="1" ht="16.5" customHeight="1" x14ac:dyDescent="0.25">
      <c r="A83" s="14" t="s">
        <v>4</v>
      </c>
      <c r="B83" s="4" t="s">
        <v>58</v>
      </c>
      <c r="C83" s="4"/>
      <c r="D83" s="4"/>
      <c r="E83" s="4"/>
      <c r="F83" s="4"/>
      <c r="G83" s="3" t="s">
        <v>18</v>
      </c>
      <c r="H83" s="4" t="s">
        <v>6</v>
      </c>
      <c r="I83" s="5" t="s">
        <v>7</v>
      </c>
      <c r="J83" s="6">
        <f>J65+J68+J76</f>
        <v>814845167</v>
      </c>
      <c r="K83" s="6">
        <f>K66</f>
        <v>0</v>
      </c>
      <c r="L83" s="6">
        <f>L65+L68+L76</f>
        <v>576471684.13999999</v>
      </c>
      <c r="M83" s="6">
        <f>M65+M68+M76</f>
        <v>238373482.86000001</v>
      </c>
      <c r="N83" s="6">
        <f>N65+N68+N76</f>
        <v>576471684.13999999</v>
      </c>
      <c r="O83" s="42">
        <f t="shared" si="12"/>
        <v>0.70746162275513624</v>
      </c>
      <c r="P83" s="6">
        <f>P65+P68+P76</f>
        <v>559947735</v>
      </c>
      <c r="Q83" s="15">
        <f>Q65+Q68+Q76</f>
        <v>559947735</v>
      </c>
      <c r="R83" s="78"/>
      <c r="S83" s="78"/>
    </row>
    <row r="84" spans="1:19" s="79" customFormat="1" ht="16.5" customHeight="1" x14ac:dyDescent="0.25">
      <c r="A84" s="14" t="s">
        <v>4</v>
      </c>
      <c r="B84" s="4" t="s">
        <v>58</v>
      </c>
      <c r="C84" s="4"/>
      <c r="D84" s="4"/>
      <c r="E84" s="4"/>
      <c r="F84" s="4"/>
      <c r="G84" s="3" t="s">
        <v>18</v>
      </c>
      <c r="H84" s="4" t="s">
        <v>6</v>
      </c>
      <c r="I84" s="5">
        <v>11</v>
      </c>
      <c r="J84" s="6">
        <f>J75</f>
        <v>264350000</v>
      </c>
      <c r="K84" s="6">
        <f>K61</f>
        <v>0</v>
      </c>
      <c r="L84" s="6">
        <f>L75</f>
        <v>263467490</v>
      </c>
      <c r="M84" s="6">
        <f>M75</f>
        <v>882510</v>
      </c>
      <c r="N84" s="6">
        <f>N75</f>
        <v>263467490</v>
      </c>
      <c r="O84" s="42">
        <f t="shared" si="12"/>
        <v>0.99666158501986002</v>
      </c>
      <c r="P84" s="6">
        <f>P75</f>
        <v>0</v>
      </c>
      <c r="Q84" s="6">
        <f>Q75</f>
        <v>0</v>
      </c>
      <c r="R84" s="78"/>
      <c r="S84" s="78"/>
    </row>
    <row r="85" spans="1:19" s="19" customFormat="1" ht="16.5" customHeight="1" thickBot="1" x14ac:dyDescent="0.3">
      <c r="A85" s="93" t="s">
        <v>31</v>
      </c>
      <c r="B85" s="94"/>
      <c r="C85" s="94"/>
      <c r="D85" s="94"/>
      <c r="E85" s="94"/>
      <c r="F85" s="94"/>
      <c r="G85" s="94"/>
      <c r="H85" s="94"/>
      <c r="I85" s="95"/>
      <c r="J85" s="7">
        <f>SUM(J83:J84)</f>
        <v>1079195167</v>
      </c>
      <c r="K85" s="7">
        <f>SUM(K83:K84)</f>
        <v>0</v>
      </c>
      <c r="L85" s="7">
        <f>SUM(L83:L84)</f>
        <v>839939174.13999999</v>
      </c>
      <c r="M85" s="7">
        <f>SUM(M83:M84)</f>
        <v>239255992.86000001</v>
      </c>
      <c r="N85" s="7">
        <f>SUM(N83:N84)</f>
        <v>839939174.13999999</v>
      </c>
      <c r="O85" s="42">
        <f t="shared" si="12"/>
        <v>0.77830146003609746</v>
      </c>
      <c r="P85" s="7">
        <f>SUM(P83:P84)</f>
        <v>559947735</v>
      </c>
      <c r="Q85" s="16">
        <f>SUM(Q83:Q84)</f>
        <v>559947735</v>
      </c>
    </row>
    <row r="86" spans="1:19" s="67" customFormat="1" ht="16.5" customHeight="1" thickBot="1" x14ac:dyDescent="0.3">
      <c r="A86" s="90" t="s">
        <v>152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2"/>
    </row>
    <row r="87" spans="1:19" s="67" customFormat="1" ht="16.5" customHeight="1" x14ac:dyDescent="0.25">
      <c r="A87" s="24" t="s">
        <v>4</v>
      </c>
      <c r="B87" s="25" t="s">
        <v>83</v>
      </c>
      <c r="C87" s="25"/>
      <c r="D87" s="25"/>
      <c r="E87" s="25"/>
      <c r="F87" s="25"/>
      <c r="G87" s="26" t="s">
        <v>109</v>
      </c>
      <c r="H87" s="25" t="s">
        <v>6</v>
      </c>
      <c r="I87" s="25" t="s">
        <v>7</v>
      </c>
      <c r="J87" s="39">
        <f>J89+J94</f>
        <v>669000000</v>
      </c>
      <c r="K87" s="39">
        <f>K89+K94</f>
        <v>0</v>
      </c>
      <c r="L87" s="39">
        <f>L89+L94</f>
        <v>669000000</v>
      </c>
      <c r="M87" s="28">
        <f>M89+M94</f>
        <v>0</v>
      </c>
      <c r="N87" s="39">
        <f>N89+N94</f>
        <v>669000000</v>
      </c>
      <c r="O87" s="41">
        <f t="shared" ref="O87:O97" si="20">IF(N87&gt;1,N87/(J87-K87),0)</f>
        <v>1</v>
      </c>
      <c r="P87" s="39">
        <f>P89+P94</f>
        <v>669000000</v>
      </c>
      <c r="Q87" s="51">
        <f>Q89+Q94</f>
        <v>368200000</v>
      </c>
    </row>
    <row r="88" spans="1:19" s="67" customFormat="1" ht="16.5" customHeight="1" x14ac:dyDescent="0.25">
      <c r="A88" s="24"/>
      <c r="B88" s="25"/>
      <c r="C88" s="25"/>
      <c r="D88" s="25"/>
      <c r="E88" s="25"/>
      <c r="F88" s="25"/>
      <c r="G88" s="26" t="s">
        <v>109</v>
      </c>
      <c r="H88" s="25" t="s">
        <v>6</v>
      </c>
      <c r="I88" s="25">
        <v>20</v>
      </c>
      <c r="J88" s="39">
        <f>J90</f>
        <v>43926902</v>
      </c>
      <c r="K88" s="39">
        <f>K90+K95</f>
        <v>0</v>
      </c>
      <c r="L88" s="39">
        <f>L90</f>
        <v>43926902</v>
      </c>
      <c r="M88" s="28">
        <f>M90+M95</f>
        <v>0</v>
      </c>
      <c r="N88" s="39">
        <f>N90</f>
        <v>43926902</v>
      </c>
      <c r="O88" s="41">
        <f t="shared" ref="O88" si="21">IF(N88&gt;1,N88/(J88-K88),0)</f>
        <v>1</v>
      </c>
      <c r="P88" s="39">
        <f>P90</f>
        <v>43926902</v>
      </c>
      <c r="Q88" s="51">
        <f>Q90</f>
        <v>43926902</v>
      </c>
    </row>
    <row r="89" spans="1:19" s="19" customFormat="1" ht="16.5" customHeight="1" x14ac:dyDescent="0.25">
      <c r="A89" s="24" t="s">
        <v>4</v>
      </c>
      <c r="B89" s="25" t="s">
        <v>83</v>
      </c>
      <c r="C89" s="25" t="s">
        <v>41</v>
      </c>
      <c r="D89" s="25"/>
      <c r="E89" s="25"/>
      <c r="F89" s="25"/>
      <c r="G89" s="26" t="s">
        <v>107</v>
      </c>
      <c r="H89" s="25" t="s">
        <v>6</v>
      </c>
      <c r="I89" s="25" t="s">
        <v>7</v>
      </c>
      <c r="J89" s="39">
        <f>J91+J93</f>
        <v>368200000</v>
      </c>
      <c r="K89" s="39">
        <f>K91+K93</f>
        <v>0</v>
      </c>
      <c r="L89" s="39">
        <f>L91+L93</f>
        <v>368200000</v>
      </c>
      <c r="M89" s="28">
        <f>J89-L89-K89</f>
        <v>0</v>
      </c>
      <c r="N89" s="39">
        <f>N91+N93</f>
        <v>368200000</v>
      </c>
      <c r="O89" s="41">
        <f t="shared" si="20"/>
        <v>1</v>
      </c>
      <c r="P89" s="39">
        <f>P91+P93</f>
        <v>368200000</v>
      </c>
      <c r="Q89" s="51">
        <f>Q91+Q93</f>
        <v>368200000</v>
      </c>
    </row>
    <row r="90" spans="1:19" s="19" customFormat="1" ht="16.5" customHeight="1" x14ac:dyDescent="0.25">
      <c r="A90" s="24" t="s">
        <v>4</v>
      </c>
      <c r="B90" s="25" t="s">
        <v>83</v>
      </c>
      <c r="C90" s="25" t="s">
        <v>41</v>
      </c>
      <c r="D90" s="25"/>
      <c r="E90" s="25"/>
      <c r="F90" s="25"/>
      <c r="G90" s="26" t="s">
        <v>107</v>
      </c>
      <c r="H90" s="25" t="s">
        <v>6</v>
      </c>
      <c r="I90" s="25">
        <v>20</v>
      </c>
      <c r="J90" s="39">
        <f>J92</f>
        <v>43926902</v>
      </c>
      <c r="K90" s="39">
        <f>K92+K94</f>
        <v>0</v>
      </c>
      <c r="L90" s="39">
        <f>L92</f>
        <v>43926902</v>
      </c>
      <c r="M90" s="28">
        <f>J90-L90-K90</f>
        <v>0</v>
      </c>
      <c r="N90" s="39">
        <f>N92</f>
        <v>43926902</v>
      </c>
      <c r="O90" s="41">
        <f t="shared" ref="O90" si="22">IF(N90&gt;1,N90/(J90-K90),0)</f>
        <v>1</v>
      </c>
      <c r="P90" s="39">
        <f>P92</f>
        <v>43926902</v>
      </c>
      <c r="Q90" s="39">
        <f>Q92</f>
        <v>43926902</v>
      </c>
    </row>
    <row r="91" spans="1:19" s="19" customFormat="1" ht="16.5" customHeight="1" x14ac:dyDescent="0.25">
      <c r="A91" s="24" t="s">
        <v>4</v>
      </c>
      <c r="B91" s="20" t="s">
        <v>83</v>
      </c>
      <c r="C91" s="20" t="s">
        <v>41</v>
      </c>
      <c r="D91" s="20" t="s">
        <v>57</v>
      </c>
      <c r="E91" s="20" t="s">
        <v>42</v>
      </c>
      <c r="F91" s="20"/>
      <c r="G91" s="37" t="s">
        <v>98</v>
      </c>
      <c r="H91" s="20" t="s">
        <v>6</v>
      </c>
      <c r="I91" s="20" t="s">
        <v>7</v>
      </c>
      <c r="J91" s="44">
        <v>361974000</v>
      </c>
      <c r="K91" s="28">
        <v>0</v>
      </c>
      <c r="L91" s="44">
        <v>361974000</v>
      </c>
      <c r="M91" s="22">
        <f>+J91-L91-K91</f>
        <v>0</v>
      </c>
      <c r="N91" s="44">
        <v>361974000</v>
      </c>
      <c r="O91" s="40">
        <f t="shared" si="20"/>
        <v>1</v>
      </c>
      <c r="P91" s="44">
        <v>361974000</v>
      </c>
      <c r="Q91" s="74">
        <v>361974000</v>
      </c>
    </row>
    <row r="92" spans="1:19" s="19" customFormat="1" ht="16.5" customHeight="1" x14ac:dyDescent="0.25">
      <c r="A92" s="24" t="s">
        <v>4</v>
      </c>
      <c r="B92" s="20" t="s">
        <v>83</v>
      </c>
      <c r="C92" s="20" t="s">
        <v>41</v>
      </c>
      <c r="D92" s="20" t="s">
        <v>57</v>
      </c>
      <c r="E92" s="20" t="s">
        <v>42</v>
      </c>
      <c r="F92" s="20"/>
      <c r="G92" s="37" t="s">
        <v>98</v>
      </c>
      <c r="H92" s="20" t="s">
        <v>6</v>
      </c>
      <c r="I92" s="20">
        <v>20</v>
      </c>
      <c r="J92" s="44">
        <v>43926902</v>
      </c>
      <c r="K92" s="28"/>
      <c r="L92" s="44">
        <v>43926902</v>
      </c>
      <c r="M92" s="22"/>
      <c r="N92" s="44">
        <v>43926902</v>
      </c>
      <c r="O92" s="40"/>
      <c r="P92" s="44">
        <v>43926902</v>
      </c>
      <c r="Q92" s="74">
        <v>43926902</v>
      </c>
    </row>
    <row r="93" spans="1:19" s="67" customFormat="1" ht="16.5" customHeight="1" x14ac:dyDescent="0.25">
      <c r="A93" s="24" t="s">
        <v>4</v>
      </c>
      <c r="B93" s="20" t="s">
        <v>83</v>
      </c>
      <c r="C93" s="20" t="s">
        <v>41</v>
      </c>
      <c r="D93" s="20" t="s">
        <v>57</v>
      </c>
      <c r="E93" s="20" t="s">
        <v>50</v>
      </c>
      <c r="F93" s="20"/>
      <c r="G93" s="37" t="s">
        <v>99</v>
      </c>
      <c r="H93" s="20" t="s">
        <v>6</v>
      </c>
      <c r="I93" s="20" t="s">
        <v>7</v>
      </c>
      <c r="J93" s="44">
        <v>6226000</v>
      </c>
      <c r="K93" s="28">
        <v>0</v>
      </c>
      <c r="L93" s="44">
        <v>6226000</v>
      </c>
      <c r="M93" s="22">
        <f>+J93-L93-K93</f>
        <v>0</v>
      </c>
      <c r="N93" s="44">
        <v>6226000</v>
      </c>
      <c r="O93" s="40">
        <f t="shared" si="20"/>
        <v>1</v>
      </c>
      <c r="P93" s="44">
        <v>6226000</v>
      </c>
      <c r="Q93" s="74">
        <v>6226000</v>
      </c>
    </row>
    <row r="94" spans="1:19" s="19" customFormat="1" ht="16.5" customHeight="1" x14ac:dyDescent="0.25">
      <c r="A94" s="24" t="s">
        <v>4</v>
      </c>
      <c r="B94" s="25" t="s">
        <v>83</v>
      </c>
      <c r="C94" s="25" t="s">
        <v>81</v>
      </c>
      <c r="D94" s="25"/>
      <c r="E94" s="25"/>
      <c r="F94" s="25"/>
      <c r="G94" s="26" t="s">
        <v>108</v>
      </c>
      <c r="H94" s="25" t="s">
        <v>6</v>
      </c>
      <c r="I94" s="25">
        <v>11</v>
      </c>
      <c r="J94" s="39">
        <f>J95</f>
        <v>300800000</v>
      </c>
      <c r="K94" s="28">
        <f>K95</f>
        <v>0</v>
      </c>
      <c r="L94" s="39">
        <f t="shared" ref="L94:Q94" si="23">L95</f>
        <v>300800000</v>
      </c>
      <c r="M94" s="28">
        <f>+J94-L94-K94</f>
        <v>0</v>
      </c>
      <c r="N94" s="39">
        <f t="shared" si="23"/>
        <v>300800000</v>
      </c>
      <c r="O94" s="40">
        <f t="shared" si="20"/>
        <v>1</v>
      </c>
      <c r="P94" s="39">
        <f t="shared" si="23"/>
        <v>300800000</v>
      </c>
      <c r="Q94" s="51">
        <f t="shared" si="23"/>
        <v>0</v>
      </c>
    </row>
    <row r="95" spans="1:19" ht="18" customHeight="1" x14ac:dyDescent="0.25">
      <c r="A95" s="38" t="s">
        <v>4</v>
      </c>
      <c r="B95" s="20" t="s">
        <v>83</v>
      </c>
      <c r="C95" s="20" t="s">
        <v>81</v>
      </c>
      <c r="D95" s="20" t="s">
        <v>41</v>
      </c>
      <c r="E95" s="20"/>
      <c r="F95" s="20"/>
      <c r="G95" s="37" t="s">
        <v>108</v>
      </c>
      <c r="H95" s="20" t="s">
        <v>6</v>
      </c>
      <c r="I95" s="20">
        <v>11</v>
      </c>
      <c r="J95" s="44">
        <v>300800000</v>
      </c>
      <c r="K95" s="22">
        <v>0</v>
      </c>
      <c r="L95" s="44">
        <v>300800000</v>
      </c>
      <c r="M95" s="28">
        <f>+J95-L95-K95</f>
        <v>0</v>
      </c>
      <c r="N95" s="44">
        <v>300800000</v>
      </c>
      <c r="O95" s="40">
        <f t="shared" si="20"/>
        <v>1</v>
      </c>
      <c r="P95" s="44">
        <v>300800000</v>
      </c>
      <c r="Q95" s="74">
        <v>0</v>
      </c>
    </row>
    <row r="96" spans="1:19" ht="21.75" customHeight="1" x14ac:dyDescent="0.25">
      <c r="A96" s="14" t="s">
        <v>4</v>
      </c>
      <c r="B96" s="4" t="s">
        <v>83</v>
      </c>
      <c r="C96" s="4"/>
      <c r="D96" s="4"/>
      <c r="E96" s="4"/>
      <c r="F96" s="4"/>
      <c r="G96" s="3" t="s">
        <v>151</v>
      </c>
      <c r="H96" s="4" t="s">
        <v>6</v>
      </c>
      <c r="I96" s="5" t="s">
        <v>7</v>
      </c>
      <c r="J96" s="6">
        <f>J89</f>
        <v>368200000</v>
      </c>
      <c r="K96" s="6">
        <f>K89</f>
        <v>0</v>
      </c>
      <c r="L96" s="6">
        <f>L89</f>
        <v>368200000</v>
      </c>
      <c r="M96" s="6">
        <f>M89</f>
        <v>0</v>
      </c>
      <c r="N96" s="6">
        <f>N89</f>
        <v>368200000</v>
      </c>
      <c r="O96" s="42">
        <f t="shared" si="20"/>
        <v>1</v>
      </c>
      <c r="P96" s="6">
        <f>P89</f>
        <v>368200000</v>
      </c>
      <c r="Q96" s="15">
        <f>Q89</f>
        <v>368200000</v>
      </c>
    </row>
    <row r="97" spans="1:18" ht="21.75" customHeight="1" x14ac:dyDescent="0.25">
      <c r="A97" s="14" t="s">
        <v>4</v>
      </c>
      <c r="B97" s="4" t="s">
        <v>83</v>
      </c>
      <c r="C97" s="4"/>
      <c r="D97" s="4"/>
      <c r="E97" s="4"/>
      <c r="F97" s="4"/>
      <c r="G97" s="3" t="s">
        <v>151</v>
      </c>
      <c r="H97" s="4" t="s">
        <v>6</v>
      </c>
      <c r="I97" s="5">
        <v>11</v>
      </c>
      <c r="J97" s="6">
        <f>J94</f>
        <v>300800000</v>
      </c>
      <c r="K97" s="6">
        <f>K94</f>
        <v>0</v>
      </c>
      <c r="L97" s="6">
        <f>L94</f>
        <v>300800000</v>
      </c>
      <c r="M97" s="6">
        <f>M94</f>
        <v>0</v>
      </c>
      <c r="N97" s="6">
        <f>N94</f>
        <v>300800000</v>
      </c>
      <c r="O97" s="42">
        <f t="shared" si="20"/>
        <v>1</v>
      </c>
      <c r="P97" s="6">
        <f>P94</f>
        <v>300800000</v>
      </c>
      <c r="Q97" s="15">
        <f>Q94</f>
        <v>0</v>
      </c>
    </row>
    <row r="98" spans="1:18" ht="17.25" customHeight="1" x14ac:dyDescent="0.25">
      <c r="A98" s="14" t="s">
        <v>4</v>
      </c>
      <c r="B98" s="4" t="s">
        <v>83</v>
      </c>
      <c r="C98" s="4"/>
      <c r="D98" s="4"/>
      <c r="E98" s="4"/>
      <c r="F98" s="4"/>
      <c r="G98" s="3" t="s">
        <v>151</v>
      </c>
      <c r="H98" s="4" t="s">
        <v>6</v>
      </c>
      <c r="I98" s="5">
        <v>20</v>
      </c>
      <c r="J98" s="6">
        <f>J88</f>
        <v>43926902</v>
      </c>
      <c r="K98" s="6">
        <v>0</v>
      </c>
      <c r="L98" s="6">
        <f>L88</f>
        <v>43926902</v>
      </c>
      <c r="M98" s="6">
        <f>M88</f>
        <v>0</v>
      </c>
      <c r="N98" s="6">
        <f>N88</f>
        <v>43926902</v>
      </c>
      <c r="O98" s="42">
        <v>0</v>
      </c>
      <c r="P98" s="6">
        <f>P88</f>
        <v>43926902</v>
      </c>
      <c r="Q98" s="15">
        <f>Q88</f>
        <v>43926902</v>
      </c>
    </row>
    <row r="99" spans="1:18" ht="16.5" customHeight="1" x14ac:dyDescent="0.25">
      <c r="A99" s="93" t="s">
        <v>158</v>
      </c>
      <c r="B99" s="94"/>
      <c r="C99" s="94"/>
      <c r="D99" s="94"/>
      <c r="E99" s="94"/>
      <c r="F99" s="94"/>
      <c r="G99" s="94"/>
      <c r="H99" s="94"/>
      <c r="I99" s="95"/>
      <c r="J99" s="7">
        <f>J96+J97+J98</f>
        <v>712926902</v>
      </c>
      <c r="K99" s="7">
        <f>K96+K97</f>
        <v>0</v>
      </c>
      <c r="L99" s="7">
        <f>L96+L97+L98</f>
        <v>712926902</v>
      </c>
      <c r="M99" s="7">
        <f>M96+M97+M98</f>
        <v>0</v>
      </c>
      <c r="N99" s="7">
        <f>N96+N97+N98</f>
        <v>712926902</v>
      </c>
      <c r="O99" s="42">
        <f t="shared" ref="O99" si="24">IF(N99&gt;1,N99/(J99-K99),0)</f>
        <v>1</v>
      </c>
      <c r="P99" s="7">
        <f>P96+P97+P98</f>
        <v>712926902</v>
      </c>
      <c r="Q99" s="16">
        <f>Q96+Q97+Q98</f>
        <v>412126902</v>
      </c>
    </row>
    <row r="100" spans="1:18" ht="16.5" customHeight="1" x14ac:dyDescent="0.25">
      <c r="A100" s="17" t="s">
        <v>4</v>
      </c>
      <c r="B100" s="9"/>
      <c r="C100" s="9"/>
      <c r="D100" s="9"/>
      <c r="E100" s="9"/>
      <c r="F100" s="9"/>
      <c r="G100" s="10" t="s">
        <v>5</v>
      </c>
      <c r="H100" s="9" t="s">
        <v>6</v>
      </c>
      <c r="I100" s="11">
        <v>10</v>
      </c>
      <c r="J100" s="12">
        <f>+J96+J61+J38+J83</f>
        <v>191062676789</v>
      </c>
      <c r="K100" s="12">
        <f>+K96+K61+K38+K83</f>
        <v>0</v>
      </c>
      <c r="L100" s="12">
        <f>+L96+L61+L38+L83</f>
        <v>188679458421.67001</v>
      </c>
      <c r="M100" s="12">
        <f>M96+M83+M61+M38</f>
        <v>2383218367.3299994</v>
      </c>
      <c r="N100" s="12">
        <f>+N96+N61+N38+N83</f>
        <v>188679206288.67001</v>
      </c>
      <c r="O100" s="43">
        <f>IF(N100&gt;1,N100/(J100-K100),0)</f>
        <v>0.9875251904747353</v>
      </c>
      <c r="P100" s="12">
        <f>+P96+P61+P38+P83</f>
        <v>183862737839.60001</v>
      </c>
      <c r="Q100" s="75">
        <f>+Q96+Q61+Q38+Q83</f>
        <v>183035975473.95001</v>
      </c>
    </row>
    <row r="101" spans="1:18" ht="16.5" customHeight="1" x14ac:dyDescent="0.25">
      <c r="A101" s="17" t="s">
        <v>4</v>
      </c>
      <c r="B101" s="9"/>
      <c r="C101" s="9"/>
      <c r="D101" s="9"/>
      <c r="E101" s="9"/>
      <c r="F101" s="9"/>
      <c r="G101" s="10" t="s">
        <v>5</v>
      </c>
      <c r="H101" s="9" t="s">
        <v>6</v>
      </c>
      <c r="I101" s="11">
        <v>11</v>
      </c>
      <c r="J101" s="12">
        <f>J97+J84</f>
        <v>565150000</v>
      </c>
      <c r="K101" s="12">
        <f>K97+K84</f>
        <v>0</v>
      </c>
      <c r="L101" s="12">
        <f>L97+L84</f>
        <v>564267490</v>
      </c>
      <c r="M101" s="12">
        <f>M97+M84</f>
        <v>882510</v>
      </c>
      <c r="N101" s="12">
        <f>N97+N84</f>
        <v>564267490</v>
      </c>
      <c r="O101" s="43">
        <f>IF(N101&gt;1,N101/(J101-K101),0)</f>
        <v>0.99843844996903475</v>
      </c>
      <c r="P101" s="12">
        <f>P97+P84</f>
        <v>300800000</v>
      </c>
      <c r="Q101" s="12">
        <f>Q97+Q84</f>
        <v>0</v>
      </c>
    </row>
    <row r="102" spans="1:18" s="18" customFormat="1" ht="15" customHeight="1" x14ac:dyDescent="0.2">
      <c r="A102" s="17" t="s">
        <v>4</v>
      </c>
      <c r="B102" s="9"/>
      <c r="C102" s="9"/>
      <c r="D102" s="9"/>
      <c r="E102" s="9"/>
      <c r="F102" s="9"/>
      <c r="G102" s="10" t="s">
        <v>5</v>
      </c>
      <c r="H102" s="9" t="s">
        <v>9</v>
      </c>
      <c r="I102" s="11">
        <v>20</v>
      </c>
      <c r="J102" s="12">
        <f>J62+J98</f>
        <v>591000000</v>
      </c>
      <c r="K102" s="12">
        <f>K62</f>
        <v>0</v>
      </c>
      <c r="L102" s="12">
        <f>L62+L98</f>
        <v>555021904.70000005</v>
      </c>
      <c r="M102" s="12">
        <f>M62+M98</f>
        <v>35978095.299999997</v>
      </c>
      <c r="N102" s="12">
        <f>N62+N98</f>
        <v>555021904.70000005</v>
      </c>
      <c r="O102" s="43">
        <f>IF(N102&gt;1,N102/(J102-K102),0)</f>
        <v>0.93912335820642989</v>
      </c>
      <c r="P102" s="12">
        <f>P62+P98</f>
        <v>381953974.01999998</v>
      </c>
      <c r="Q102" s="75">
        <f>Q62+Q98</f>
        <v>381953974.01999998</v>
      </c>
      <c r="R102" s="66"/>
    </row>
    <row r="103" spans="1:18" ht="15.75" customHeight="1" thickBot="1" x14ac:dyDescent="0.3">
      <c r="A103" s="99" t="s">
        <v>32</v>
      </c>
      <c r="B103" s="100"/>
      <c r="C103" s="100"/>
      <c r="D103" s="100"/>
      <c r="E103" s="100"/>
      <c r="F103" s="100"/>
      <c r="G103" s="100"/>
      <c r="H103" s="100"/>
      <c r="I103" s="101"/>
      <c r="J103" s="61">
        <f>SUM(J100:J102)</f>
        <v>192218826789</v>
      </c>
      <c r="K103" s="61">
        <f>SUM(K100:K102)</f>
        <v>0</v>
      </c>
      <c r="L103" s="61">
        <f>SUM(L100:L102)</f>
        <v>189798747816.37003</v>
      </c>
      <c r="M103" s="61">
        <f>SUM(M100:M102)</f>
        <v>2420078972.6299996</v>
      </c>
      <c r="N103" s="61">
        <f>SUM(N100:N102)</f>
        <v>189798495683.37003</v>
      </c>
      <c r="O103" s="63">
        <f>IF(N103&gt;1,N103/(J103-K103),0)</f>
        <v>0.98740845969116864</v>
      </c>
      <c r="P103" s="61">
        <f>SUM(P100:P102)</f>
        <v>184545491813.62</v>
      </c>
      <c r="Q103" s="76">
        <f>SUM(Q100:Q102)</f>
        <v>183417929447.97</v>
      </c>
    </row>
    <row r="104" spans="1:18" s="19" customFormat="1" ht="24.75" customHeight="1" thickBot="1" x14ac:dyDescent="0.3">
      <c r="A104" s="90" t="s">
        <v>35</v>
      </c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2"/>
    </row>
    <row r="105" spans="1:18" s="19" customFormat="1" ht="24.75" customHeight="1" x14ac:dyDescent="0.25">
      <c r="A105" s="24" t="s">
        <v>19</v>
      </c>
      <c r="B105" s="25">
        <v>2901</v>
      </c>
      <c r="C105" s="25"/>
      <c r="D105" s="25"/>
      <c r="E105" s="25"/>
      <c r="F105" s="25"/>
      <c r="G105" s="26" t="s">
        <v>148</v>
      </c>
      <c r="H105" s="50" t="s">
        <v>6</v>
      </c>
      <c r="I105" s="27">
        <v>11</v>
      </c>
      <c r="J105" s="39">
        <f>J108+J109+J110+J111+J113+J114+J117</f>
        <v>16399136130</v>
      </c>
      <c r="K105" s="28">
        <f>K108+K109+K110+K111+K113+K114+K117</f>
        <v>0</v>
      </c>
      <c r="L105" s="28">
        <f t="shared" ref="L105:Q105" si="25">L108+L109+L110+L111+L113+L114+L117</f>
        <v>16328337266.450001</v>
      </c>
      <c r="M105" s="28">
        <f>M108+M109+M110+M111+M113+M114+M117</f>
        <v>70798863.549999714</v>
      </c>
      <c r="N105" s="28">
        <f t="shared" si="25"/>
        <v>16328337266.450001</v>
      </c>
      <c r="O105" s="41">
        <f t="shared" ref="O105:O110" si="26">IF(N105&gt;1,N105/(J105-K105),0)</f>
        <v>0.99568276871484207</v>
      </c>
      <c r="P105" s="28">
        <f t="shared" si="25"/>
        <v>9731005702.9500008</v>
      </c>
      <c r="Q105" s="36">
        <f t="shared" si="25"/>
        <v>9690833319.9500008</v>
      </c>
    </row>
    <row r="106" spans="1:18" s="19" customFormat="1" ht="24.75" customHeight="1" x14ac:dyDescent="0.25">
      <c r="A106" s="24" t="s">
        <v>19</v>
      </c>
      <c r="B106" s="25">
        <v>2901</v>
      </c>
      <c r="C106" s="25"/>
      <c r="D106" s="25"/>
      <c r="E106" s="25"/>
      <c r="F106" s="25"/>
      <c r="G106" s="26" t="s">
        <v>37</v>
      </c>
      <c r="H106" s="25" t="s">
        <v>9</v>
      </c>
      <c r="I106" s="27">
        <v>20</v>
      </c>
      <c r="J106" s="28">
        <f>J112+J115</f>
        <v>9300000000</v>
      </c>
      <c r="K106" s="28">
        <f>K112+K115</f>
        <v>0</v>
      </c>
      <c r="L106" s="28">
        <f>L112+L115</f>
        <v>9290664539.2900009</v>
      </c>
      <c r="M106" s="28">
        <f>M112+M115</f>
        <v>9335460.7099995613</v>
      </c>
      <c r="N106" s="28">
        <f>N112+N115</f>
        <v>9290664539.2900009</v>
      </c>
      <c r="O106" s="41">
        <f t="shared" si="26"/>
        <v>0.99899618702043025</v>
      </c>
      <c r="P106" s="39">
        <f>P112+P115</f>
        <v>4807445363</v>
      </c>
      <c r="Q106" s="36">
        <f>Q112+Q115</f>
        <v>4806891210</v>
      </c>
    </row>
    <row r="107" spans="1:18" ht="33" customHeight="1" x14ac:dyDescent="0.25">
      <c r="A107" s="24" t="s">
        <v>19</v>
      </c>
      <c r="B107" s="25">
        <v>2901</v>
      </c>
      <c r="C107" s="25"/>
      <c r="D107" s="25"/>
      <c r="E107" s="25"/>
      <c r="F107" s="25"/>
      <c r="G107" s="26" t="s">
        <v>37</v>
      </c>
      <c r="H107" s="25" t="s">
        <v>9</v>
      </c>
      <c r="I107" s="27">
        <v>21</v>
      </c>
      <c r="J107" s="28">
        <f>J116</f>
        <v>451000000</v>
      </c>
      <c r="K107" s="28">
        <f>K116</f>
        <v>0</v>
      </c>
      <c r="L107" s="28">
        <f t="shared" ref="L107" si="27">L116</f>
        <v>434995345</v>
      </c>
      <c r="M107" s="28">
        <f>M116</f>
        <v>16004655</v>
      </c>
      <c r="N107" s="28">
        <f>N116</f>
        <v>434995345</v>
      </c>
      <c r="O107" s="41">
        <f t="shared" si="26"/>
        <v>0.96451296008869181</v>
      </c>
      <c r="P107" s="28">
        <f>P116</f>
        <v>162256185</v>
      </c>
      <c r="Q107" s="36">
        <f>Q116</f>
        <v>162256185</v>
      </c>
    </row>
    <row r="108" spans="1:18" ht="30.75" customHeight="1" x14ac:dyDescent="0.25">
      <c r="A108" s="68" t="s">
        <v>19</v>
      </c>
      <c r="B108" s="80" t="s">
        <v>115</v>
      </c>
      <c r="C108" s="80" t="s">
        <v>116</v>
      </c>
      <c r="D108" s="80" t="s">
        <v>117</v>
      </c>
      <c r="E108" s="80" t="s">
        <v>0</v>
      </c>
      <c r="F108" s="80" t="s">
        <v>0</v>
      </c>
      <c r="G108" s="81" t="s">
        <v>130</v>
      </c>
      <c r="H108" s="80" t="s">
        <v>6</v>
      </c>
      <c r="I108" s="82">
        <v>11</v>
      </c>
      <c r="J108" s="64">
        <v>4700000000</v>
      </c>
      <c r="K108" s="64">
        <v>0</v>
      </c>
      <c r="L108" s="64">
        <v>4694479256.5200005</v>
      </c>
      <c r="M108" s="83">
        <f t="shared" ref="M108:M117" si="28">+J108-L108-K108</f>
        <v>5520743.4799995422</v>
      </c>
      <c r="N108" s="83">
        <v>4694479256.5200005</v>
      </c>
      <c r="O108" s="40">
        <f t="shared" si="26"/>
        <v>0.99882537372765967</v>
      </c>
      <c r="P108" s="83">
        <v>2559510337.5999999</v>
      </c>
      <c r="Q108" s="84">
        <v>2541649127.5999999</v>
      </c>
    </row>
    <row r="109" spans="1:18" ht="46.5" customHeight="1" x14ac:dyDescent="0.25">
      <c r="A109" s="68" t="s">
        <v>19</v>
      </c>
      <c r="B109" s="80" t="s">
        <v>115</v>
      </c>
      <c r="C109" s="80" t="s">
        <v>116</v>
      </c>
      <c r="D109" s="80" t="s">
        <v>7</v>
      </c>
      <c r="E109" s="80" t="s">
        <v>0</v>
      </c>
      <c r="F109" s="80" t="s">
        <v>0</v>
      </c>
      <c r="G109" s="81" t="s">
        <v>131</v>
      </c>
      <c r="H109" s="80" t="s">
        <v>6</v>
      </c>
      <c r="I109" s="82">
        <v>11</v>
      </c>
      <c r="J109" s="83">
        <v>130000000</v>
      </c>
      <c r="K109" s="64">
        <v>0</v>
      </c>
      <c r="L109" s="64">
        <v>129998551.5</v>
      </c>
      <c r="M109" s="83">
        <f t="shared" si="28"/>
        <v>1448.5</v>
      </c>
      <c r="N109" s="83">
        <v>129998551.5</v>
      </c>
      <c r="O109" s="40">
        <f t="shared" si="26"/>
        <v>0.99998885769230772</v>
      </c>
      <c r="P109" s="83">
        <v>122062535.90000001</v>
      </c>
      <c r="Q109" s="84">
        <v>122062535.90000001</v>
      </c>
    </row>
    <row r="110" spans="1:18" ht="30" customHeight="1" x14ac:dyDescent="0.25">
      <c r="A110" s="68" t="s">
        <v>19</v>
      </c>
      <c r="B110" s="80" t="s">
        <v>115</v>
      </c>
      <c r="C110" s="80" t="s">
        <v>116</v>
      </c>
      <c r="D110" s="80" t="s">
        <v>8</v>
      </c>
      <c r="E110" s="80" t="s">
        <v>0</v>
      </c>
      <c r="F110" s="80" t="s">
        <v>0</v>
      </c>
      <c r="G110" s="81" t="s">
        <v>132</v>
      </c>
      <c r="H110" s="80" t="s">
        <v>6</v>
      </c>
      <c r="I110" s="82">
        <v>11</v>
      </c>
      <c r="J110" s="64">
        <v>3900000000</v>
      </c>
      <c r="K110" s="64">
        <v>0</v>
      </c>
      <c r="L110" s="64">
        <v>3850407681.5</v>
      </c>
      <c r="M110" s="83">
        <f t="shared" si="28"/>
        <v>49592318.5</v>
      </c>
      <c r="N110" s="83">
        <v>3850407681.5</v>
      </c>
      <c r="O110" s="40">
        <f t="shared" si="26"/>
        <v>0.98728402089743594</v>
      </c>
      <c r="P110" s="83">
        <v>2400497562.5999999</v>
      </c>
      <c r="Q110" s="84">
        <v>2397425382.5999999</v>
      </c>
    </row>
    <row r="111" spans="1:18" ht="30.75" customHeight="1" x14ac:dyDescent="0.25">
      <c r="A111" s="68" t="s">
        <v>19</v>
      </c>
      <c r="B111" s="80" t="s">
        <v>115</v>
      </c>
      <c r="C111" s="80" t="s">
        <v>116</v>
      </c>
      <c r="D111" s="80" t="s">
        <v>118</v>
      </c>
      <c r="E111" s="80" t="s">
        <v>0</v>
      </c>
      <c r="F111" s="80" t="s">
        <v>0</v>
      </c>
      <c r="G111" s="81" t="s">
        <v>133</v>
      </c>
      <c r="H111" s="80" t="s">
        <v>6</v>
      </c>
      <c r="I111" s="82">
        <v>11</v>
      </c>
      <c r="J111" s="83">
        <v>3700000000</v>
      </c>
      <c r="K111" s="64">
        <v>0</v>
      </c>
      <c r="L111" s="64">
        <v>3691407448.6999998</v>
      </c>
      <c r="M111" s="83">
        <f t="shared" si="28"/>
        <v>8592551.3000001907</v>
      </c>
      <c r="N111" s="83">
        <v>3691407448.6999998</v>
      </c>
      <c r="O111" s="40">
        <f>IF(N111&gt;1,N111/(J111-K111),0)</f>
        <v>0.99767768883783781</v>
      </c>
      <c r="P111" s="83">
        <v>2904839964.6500001</v>
      </c>
      <c r="Q111" s="84">
        <v>2902208814.6500001</v>
      </c>
    </row>
    <row r="112" spans="1:18" ht="41.25" customHeight="1" x14ac:dyDescent="0.25">
      <c r="A112" s="68" t="s">
        <v>19</v>
      </c>
      <c r="B112" s="80" t="s">
        <v>115</v>
      </c>
      <c r="C112" s="80" t="s">
        <v>116</v>
      </c>
      <c r="D112" s="80" t="s">
        <v>118</v>
      </c>
      <c r="E112" s="80" t="s">
        <v>0</v>
      </c>
      <c r="F112" s="80" t="s">
        <v>0</v>
      </c>
      <c r="G112" s="81" t="s">
        <v>133</v>
      </c>
      <c r="H112" s="80" t="s">
        <v>9</v>
      </c>
      <c r="I112" s="82">
        <v>20</v>
      </c>
      <c r="J112" s="83">
        <v>3500000000</v>
      </c>
      <c r="K112" s="64">
        <v>0</v>
      </c>
      <c r="L112" s="64">
        <v>3498081738.2800002</v>
      </c>
      <c r="M112" s="83">
        <f t="shared" si="28"/>
        <v>1918261.7199997902</v>
      </c>
      <c r="N112" s="83">
        <v>3498081738.2800002</v>
      </c>
      <c r="O112" s="40">
        <f>IF(N112&gt;1,N112/(J112-K112),0)</f>
        <v>0.9994519252228572</v>
      </c>
      <c r="P112" s="83">
        <v>1620695056</v>
      </c>
      <c r="Q112" s="84">
        <v>1620270063</v>
      </c>
    </row>
    <row r="113" spans="1:17" ht="33" customHeight="1" x14ac:dyDescent="0.25">
      <c r="A113" s="68" t="s">
        <v>19</v>
      </c>
      <c r="B113" s="80" t="s">
        <v>115</v>
      </c>
      <c r="C113" s="80" t="s">
        <v>116</v>
      </c>
      <c r="D113" s="80" t="s">
        <v>119</v>
      </c>
      <c r="E113" s="80" t="s">
        <v>0</v>
      </c>
      <c r="F113" s="80" t="s">
        <v>0</v>
      </c>
      <c r="G113" s="81" t="s">
        <v>134</v>
      </c>
      <c r="H113" s="80" t="s">
        <v>6</v>
      </c>
      <c r="I113" s="82">
        <v>11</v>
      </c>
      <c r="J113" s="64">
        <v>3209136130</v>
      </c>
      <c r="K113" s="64">
        <v>0</v>
      </c>
      <c r="L113" s="64">
        <v>3204113150.23</v>
      </c>
      <c r="M113" s="83">
        <f t="shared" si="28"/>
        <v>5022979.7699999809</v>
      </c>
      <c r="N113" s="83">
        <v>3204113150.23</v>
      </c>
      <c r="O113" s="40">
        <f>IF(N113&gt;1,N113/(J113-K113),0)</f>
        <v>0.99843478756695814</v>
      </c>
      <c r="P113" s="83">
        <v>1031518817.2</v>
      </c>
      <c r="Q113" s="84">
        <v>1015580964.2</v>
      </c>
    </row>
    <row r="114" spans="1:17" ht="43.5" customHeight="1" x14ac:dyDescent="0.25">
      <c r="A114" s="68" t="s">
        <v>19</v>
      </c>
      <c r="B114" s="80" t="s">
        <v>115</v>
      </c>
      <c r="C114" s="80" t="s">
        <v>116</v>
      </c>
      <c r="D114" s="80" t="s">
        <v>120</v>
      </c>
      <c r="E114" s="80" t="s">
        <v>0</v>
      </c>
      <c r="F114" s="80"/>
      <c r="G114" s="81" t="s">
        <v>135</v>
      </c>
      <c r="H114" s="80" t="s">
        <v>6</v>
      </c>
      <c r="I114" s="82">
        <v>11</v>
      </c>
      <c r="J114" s="83">
        <v>60000000</v>
      </c>
      <c r="K114" s="64">
        <v>0</v>
      </c>
      <c r="L114" s="64">
        <v>59170473</v>
      </c>
      <c r="M114" s="83">
        <f t="shared" si="28"/>
        <v>829527</v>
      </c>
      <c r="N114" s="83">
        <v>59170473</v>
      </c>
      <c r="O114" s="40">
        <f>IF(N114&gt;1,N114/(J114-K114),0)</f>
        <v>0.98617454999999998</v>
      </c>
      <c r="P114" s="83">
        <v>58713632</v>
      </c>
      <c r="Q114" s="84">
        <v>58095642</v>
      </c>
    </row>
    <row r="115" spans="1:17" ht="42.75" customHeight="1" x14ac:dyDescent="0.25">
      <c r="A115" s="68" t="s">
        <v>19</v>
      </c>
      <c r="B115" s="80" t="s">
        <v>115</v>
      </c>
      <c r="C115" s="80" t="s">
        <v>116</v>
      </c>
      <c r="D115" s="80" t="s">
        <v>120</v>
      </c>
      <c r="E115" s="80" t="s">
        <v>0</v>
      </c>
      <c r="F115" s="80" t="s">
        <v>0</v>
      </c>
      <c r="G115" s="81" t="s">
        <v>135</v>
      </c>
      <c r="H115" s="80" t="s">
        <v>9</v>
      </c>
      <c r="I115" s="82">
        <v>20</v>
      </c>
      <c r="J115" s="83">
        <v>5800000000</v>
      </c>
      <c r="K115" s="64">
        <v>0</v>
      </c>
      <c r="L115" s="64">
        <v>5792582801.0100002</v>
      </c>
      <c r="M115" s="83">
        <f t="shared" si="28"/>
        <v>7417198.9899997711</v>
      </c>
      <c r="N115" s="83">
        <v>5792582801.0100002</v>
      </c>
      <c r="O115" s="40">
        <f>IF(N115&gt;1,N115/(J115-K115),0)</f>
        <v>0.99872117258793103</v>
      </c>
      <c r="P115" s="83">
        <v>3186750307</v>
      </c>
      <c r="Q115" s="84">
        <v>3186621147</v>
      </c>
    </row>
    <row r="116" spans="1:17" ht="41.25" customHeight="1" x14ac:dyDescent="0.25">
      <c r="A116" s="68" t="s">
        <v>19</v>
      </c>
      <c r="B116" s="80" t="s">
        <v>115</v>
      </c>
      <c r="C116" s="80" t="s">
        <v>116</v>
      </c>
      <c r="D116" s="80" t="s">
        <v>120</v>
      </c>
      <c r="E116" s="80" t="s">
        <v>0</v>
      </c>
      <c r="F116" s="80" t="s">
        <v>0</v>
      </c>
      <c r="G116" s="81" t="s">
        <v>135</v>
      </c>
      <c r="H116" s="80" t="s">
        <v>9</v>
      </c>
      <c r="I116" s="82">
        <v>21</v>
      </c>
      <c r="J116" s="83">
        <v>451000000</v>
      </c>
      <c r="K116" s="64">
        <v>0</v>
      </c>
      <c r="L116" s="64">
        <v>434995345</v>
      </c>
      <c r="M116" s="83">
        <f t="shared" si="28"/>
        <v>16004655</v>
      </c>
      <c r="N116" s="83">
        <v>434995345</v>
      </c>
      <c r="O116" s="40">
        <f t="shared" ref="O116:O128" si="29">IF(N116&gt;1,N116/(J116-K116),0)</f>
        <v>0.96451296008869181</v>
      </c>
      <c r="P116" s="83">
        <v>162256185</v>
      </c>
      <c r="Q116" s="84">
        <v>162256185</v>
      </c>
    </row>
    <row r="117" spans="1:17" s="67" customFormat="1" ht="41.25" customHeight="1" x14ac:dyDescent="0.25">
      <c r="A117" s="68" t="s">
        <v>19</v>
      </c>
      <c r="B117" s="80" t="s">
        <v>115</v>
      </c>
      <c r="C117" s="80" t="s">
        <v>116</v>
      </c>
      <c r="D117" s="80" t="s">
        <v>121</v>
      </c>
      <c r="E117" s="80" t="s">
        <v>0</v>
      </c>
      <c r="F117" s="80" t="s">
        <v>0</v>
      </c>
      <c r="G117" s="81" t="s">
        <v>136</v>
      </c>
      <c r="H117" s="80" t="s">
        <v>6</v>
      </c>
      <c r="I117" s="82">
        <v>11</v>
      </c>
      <c r="J117" s="83">
        <v>700000000</v>
      </c>
      <c r="K117" s="64">
        <v>0</v>
      </c>
      <c r="L117" s="64">
        <v>698760705</v>
      </c>
      <c r="M117" s="83">
        <f t="shared" si="28"/>
        <v>1239295</v>
      </c>
      <c r="N117" s="83">
        <v>698760705</v>
      </c>
      <c r="O117" s="40">
        <f t="shared" si="29"/>
        <v>0.99822957857142858</v>
      </c>
      <c r="P117" s="83">
        <v>653862853</v>
      </c>
      <c r="Q117" s="84">
        <v>653810853</v>
      </c>
    </row>
    <row r="118" spans="1:17" ht="31.5" customHeight="1" x14ac:dyDescent="0.25">
      <c r="A118" s="73" t="s">
        <v>19</v>
      </c>
      <c r="B118" s="25">
        <v>2999</v>
      </c>
      <c r="C118" s="25"/>
      <c r="D118" s="25"/>
      <c r="E118" s="25"/>
      <c r="F118" s="25"/>
      <c r="G118" s="26" t="s">
        <v>149</v>
      </c>
      <c r="H118" s="25" t="s">
        <v>6</v>
      </c>
      <c r="I118" s="27">
        <v>11</v>
      </c>
      <c r="J118" s="28">
        <f>SUM(J119:J129)</f>
        <v>14931489868</v>
      </c>
      <c r="K118" s="39">
        <f>SUM(K119:K129)</f>
        <v>0</v>
      </c>
      <c r="L118" s="39">
        <f t="shared" ref="L118:Q118" si="30">SUM(L119:L129)</f>
        <v>14843068952.439999</v>
      </c>
      <c r="M118" s="28">
        <f t="shared" si="30"/>
        <v>88420915.560000211</v>
      </c>
      <c r="N118" s="28">
        <f t="shared" si="30"/>
        <v>14843068952.439999</v>
      </c>
      <c r="O118" s="41">
        <f t="shared" si="29"/>
        <v>0.99407822552594038</v>
      </c>
      <c r="P118" s="28">
        <f t="shared" si="30"/>
        <v>8470453109.5099983</v>
      </c>
      <c r="Q118" s="36">
        <f t="shared" si="30"/>
        <v>8387887995.5999985</v>
      </c>
    </row>
    <row r="119" spans="1:17" ht="42.75" customHeight="1" x14ac:dyDescent="0.25">
      <c r="A119" s="68" t="s">
        <v>19</v>
      </c>
      <c r="B119" s="80" t="s">
        <v>122</v>
      </c>
      <c r="C119" s="80" t="s">
        <v>116</v>
      </c>
      <c r="D119" s="80" t="s">
        <v>119</v>
      </c>
      <c r="E119" s="80"/>
      <c r="F119" s="80"/>
      <c r="G119" s="81" t="s">
        <v>137</v>
      </c>
      <c r="H119" s="80" t="s">
        <v>6</v>
      </c>
      <c r="I119" s="82">
        <v>11</v>
      </c>
      <c r="J119" s="83">
        <v>220000000</v>
      </c>
      <c r="K119" s="64">
        <v>0</v>
      </c>
      <c r="L119" s="64">
        <v>219980468</v>
      </c>
      <c r="M119" s="83">
        <f t="shared" ref="M119:M129" si="31">+J119-L119-K119</f>
        <v>19532</v>
      </c>
      <c r="N119" s="83">
        <v>219980468</v>
      </c>
      <c r="O119" s="40">
        <f t="shared" si="29"/>
        <v>0.99991121818181816</v>
      </c>
      <c r="P119" s="83">
        <v>214762079</v>
      </c>
      <c r="Q119" s="84">
        <v>214762079</v>
      </c>
    </row>
    <row r="120" spans="1:17" ht="33" customHeight="1" x14ac:dyDescent="0.25">
      <c r="A120" s="68" t="s">
        <v>19</v>
      </c>
      <c r="B120" s="80" t="s">
        <v>122</v>
      </c>
      <c r="C120" s="80" t="s">
        <v>116</v>
      </c>
      <c r="D120" s="80" t="s">
        <v>120</v>
      </c>
      <c r="E120" s="80" t="s">
        <v>0</v>
      </c>
      <c r="F120" s="80" t="s">
        <v>0</v>
      </c>
      <c r="G120" s="81" t="s">
        <v>138</v>
      </c>
      <c r="H120" s="80" t="s">
        <v>6</v>
      </c>
      <c r="I120" s="82">
        <v>11</v>
      </c>
      <c r="J120" s="83">
        <v>6277489868</v>
      </c>
      <c r="K120" s="64">
        <v>0</v>
      </c>
      <c r="L120" s="64">
        <v>6249940601.1499996</v>
      </c>
      <c r="M120" s="83">
        <f t="shared" si="31"/>
        <v>27549266.850000381</v>
      </c>
      <c r="N120" s="83">
        <v>6249940601.1499996</v>
      </c>
      <c r="O120" s="40">
        <f t="shared" si="29"/>
        <v>0.99561141994184088</v>
      </c>
      <c r="P120" s="83">
        <v>5485435792.1499996</v>
      </c>
      <c r="Q120" s="83">
        <v>5484365830.1499996</v>
      </c>
    </row>
    <row r="121" spans="1:17" ht="33" customHeight="1" x14ac:dyDescent="0.25">
      <c r="A121" s="68" t="s">
        <v>19</v>
      </c>
      <c r="B121" s="80" t="s">
        <v>122</v>
      </c>
      <c r="C121" s="80" t="s">
        <v>116</v>
      </c>
      <c r="D121" s="80" t="s">
        <v>121</v>
      </c>
      <c r="E121" s="80" t="s">
        <v>0</v>
      </c>
      <c r="F121" s="80" t="s">
        <v>0</v>
      </c>
      <c r="G121" s="81" t="s">
        <v>139</v>
      </c>
      <c r="H121" s="80" t="s">
        <v>6</v>
      </c>
      <c r="I121" s="82">
        <v>11</v>
      </c>
      <c r="J121" s="83">
        <v>2900000000</v>
      </c>
      <c r="K121" s="64">
        <v>0</v>
      </c>
      <c r="L121" s="64">
        <v>2898350186.8000002</v>
      </c>
      <c r="M121" s="83">
        <f t="shared" si="31"/>
        <v>1649813.1999998093</v>
      </c>
      <c r="N121" s="83">
        <v>2898350186.8000002</v>
      </c>
      <c r="O121" s="40">
        <f>IF(N121&gt;1,N121/(J121-K121),0)</f>
        <v>0.9994310988965518</v>
      </c>
      <c r="P121" s="83">
        <v>927205004.90999997</v>
      </c>
      <c r="Q121" s="84">
        <v>854686503</v>
      </c>
    </row>
    <row r="122" spans="1:17" ht="45" customHeight="1" x14ac:dyDescent="0.25">
      <c r="A122" s="68" t="s">
        <v>19</v>
      </c>
      <c r="B122" s="80" t="s">
        <v>122</v>
      </c>
      <c r="C122" s="80" t="s">
        <v>116</v>
      </c>
      <c r="D122" s="80" t="s">
        <v>123</v>
      </c>
      <c r="E122" s="80"/>
      <c r="F122" s="80"/>
      <c r="G122" s="81" t="s">
        <v>140</v>
      </c>
      <c r="H122" s="80" t="s">
        <v>6</v>
      </c>
      <c r="I122" s="82">
        <v>11</v>
      </c>
      <c r="J122" s="83">
        <v>400000000</v>
      </c>
      <c r="K122" s="64">
        <v>0</v>
      </c>
      <c r="L122" s="64">
        <v>386769480</v>
      </c>
      <c r="M122" s="83">
        <f t="shared" si="31"/>
        <v>13230520</v>
      </c>
      <c r="N122" s="83">
        <v>386769480</v>
      </c>
      <c r="O122" s="40">
        <f>IF(N122&gt;1,N122/(J122-K122),0)</f>
        <v>0.96692370000000005</v>
      </c>
      <c r="P122" s="83">
        <v>0</v>
      </c>
      <c r="Q122" s="84">
        <v>0</v>
      </c>
    </row>
    <row r="123" spans="1:17" ht="33" customHeight="1" x14ac:dyDescent="0.25">
      <c r="A123" s="68" t="s">
        <v>19</v>
      </c>
      <c r="B123" s="80" t="s">
        <v>122</v>
      </c>
      <c r="C123" s="80" t="s">
        <v>116</v>
      </c>
      <c r="D123" s="80" t="s">
        <v>124</v>
      </c>
      <c r="E123" s="80"/>
      <c r="F123" s="80"/>
      <c r="G123" s="81" t="s">
        <v>141</v>
      </c>
      <c r="H123" s="80" t="s">
        <v>6</v>
      </c>
      <c r="I123" s="82">
        <v>11</v>
      </c>
      <c r="J123" s="83">
        <v>110000000</v>
      </c>
      <c r="K123" s="64">
        <v>0</v>
      </c>
      <c r="L123" s="64">
        <v>89390221</v>
      </c>
      <c r="M123" s="83">
        <f t="shared" si="31"/>
        <v>20609779</v>
      </c>
      <c r="N123" s="83">
        <v>89390221</v>
      </c>
      <c r="O123" s="40">
        <f t="shared" si="29"/>
        <v>0.81263837272727268</v>
      </c>
      <c r="P123" s="83">
        <v>86641929</v>
      </c>
      <c r="Q123" s="84">
        <v>86641929</v>
      </c>
    </row>
    <row r="124" spans="1:17" ht="32.25" customHeight="1" x14ac:dyDescent="0.25">
      <c r="A124" s="68" t="s">
        <v>19</v>
      </c>
      <c r="B124" s="80" t="s">
        <v>122</v>
      </c>
      <c r="C124" s="80" t="s">
        <v>116</v>
      </c>
      <c r="D124" s="80" t="s">
        <v>125</v>
      </c>
      <c r="E124" s="80" t="s">
        <v>0</v>
      </c>
      <c r="F124" s="80" t="s">
        <v>0</v>
      </c>
      <c r="G124" s="81" t="s">
        <v>142</v>
      </c>
      <c r="H124" s="80" t="s">
        <v>6</v>
      </c>
      <c r="I124" s="82">
        <v>11</v>
      </c>
      <c r="J124" s="83">
        <v>207512973</v>
      </c>
      <c r="K124" s="64">
        <v>0</v>
      </c>
      <c r="L124" s="64">
        <v>207512964.65000001</v>
      </c>
      <c r="M124" s="83">
        <f t="shared" si="31"/>
        <v>8.3499999940395355</v>
      </c>
      <c r="N124" s="83">
        <v>207512964.65000001</v>
      </c>
      <c r="O124" s="40">
        <f t="shared" si="29"/>
        <v>0.99999995976155187</v>
      </c>
      <c r="P124" s="83">
        <v>99380244.5</v>
      </c>
      <c r="Q124" s="84">
        <v>99380244.5</v>
      </c>
    </row>
    <row r="125" spans="1:17" ht="44.25" customHeight="1" x14ac:dyDescent="0.25">
      <c r="A125" s="68" t="s">
        <v>19</v>
      </c>
      <c r="B125" s="80" t="s">
        <v>122</v>
      </c>
      <c r="C125" s="80" t="s">
        <v>116</v>
      </c>
      <c r="D125" s="80" t="s">
        <v>126</v>
      </c>
      <c r="E125" s="80" t="s">
        <v>0</v>
      </c>
      <c r="F125" s="80" t="s">
        <v>0</v>
      </c>
      <c r="G125" s="81" t="s">
        <v>143</v>
      </c>
      <c r="H125" s="80" t="s">
        <v>6</v>
      </c>
      <c r="I125" s="82">
        <v>11</v>
      </c>
      <c r="J125" s="83">
        <v>300000000</v>
      </c>
      <c r="K125" s="64">
        <v>0</v>
      </c>
      <c r="L125" s="64">
        <v>300000000</v>
      </c>
      <c r="M125" s="83">
        <f t="shared" si="31"/>
        <v>0</v>
      </c>
      <c r="N125" s="83">
        <v>300000000</v>
      </c>
      <c r="O125" s="40">
        <f t="shared" si="29"/>
        <v>1</v>
      </c>
      <c r="P125" s="83">
        <v>255842643.69</v>
      </c>
      <c r="Q125" s="84">
        <v>255842643.69</v>
      </c>
    </row>
    <row r="126" spans="1:17" ht="31.5" customHeight="1" x14ac:dyDescent="0.25">
      <c r="A126" s="68" t="s">
        <v>19</v>
      </c>
      <c r="B126" s="80" t="s">
        <v>122</v>
      </c>
      <c r="C126" s="80" t="s">
        <v>116</v>
      </c>
      <c r="D126" s="80" t="s">
        <v>10</v>
      </c>
      <c r="E126" s="80"/>
      <c r="F126" s="80"/>
      <c r="G126" s="81" t="s">
        <v>144</v>
      </c>
      <c r="H126" s="80" t="s">
        <v>6</v>
      </c>
      <c r="I126" s="82">
        <v>11</v>
      </c>
      <c r="J126" s="83">
        <v>2958195666</v>
      </c>
      <c r="K126" s="64">
        <v>0</v>
      </c>
      <c r="L126" s="64">
        <v>2951122561.79</v>
      </c>
      <c r="M126" s="83">
        <f t="shared" si="31"/>
        <v>7073104.2100000381</v>
      </c>
      <c r="N126" s="83">
        <v>2951122561.79</v>
      </c>
      <c r="O126" s="40">
        <f t="shared" si="29"/>
        <v>0.99760898026750067</v>
      </c>
      <c r="P126" s="83">
        <v>258115117.66999999</v>
      </c>
      <c r="Q126" s="84">
        <v>258115117.66999999</v>
      </c>
    </row>
    <row r="127" spans="1:17" s="19" customFormat="1" ht="30.75" customHeight="1" x14ac:dyDescent="0.25">
      <c r="A127" s="68" t="s">
        <v>19</v>
      </c>
      <c r="B127" s="80" t="s">
        <v>122</v>
      </c>
      <c r="C127" s="80" t="s">
        <v>116</v>
      </c>
      <c r="D127" s="80" t="s">
        <v>127</v>
      </c>
      <c r="E127" s="80"/>
      <c r="F127" s="80"/>
      <c r="G127" s="81" t="s">
        <v>145</v>
      </c>
      <c r="H127" s="80" t="s">
        <v>6</v>
      </c>
      <c r="I127" s="82">
        <v>11</v>
      </c>
      <c r="J127" s="83">
        <v>58291361</v>
      </c>
      <c r="K127" s="64">
        <v>0</v>
      </c>
      <c r="L127" s="64">
        <v>58230721.880000003</v>
      </c>
      <c r="M127" s="83">
        <f t="shared" si="31"/>
        <v>60639.119999997318</v>
      </c>
      <c r="N127" s="83">
        <v>58230721.880000003</v>
      </c>
      <c r="O127" s="40">
        <f t="shared" si="29"/>
        <v>0.9989597237230402</v>
      </c>
      <c r="P127" s="83">
        <v>21010616.940000001</v>
      </c>
      <c r="Q127" s="84">
        <v>21010616.940000001</v>
      </c>
    </row>
    <row r="128" spans="1:17" ht="32.25" customHeight="1" x14ac:dyDescent="0.25">
      <c r="A128" s="68"/>
      <c r="B128" s="20" t="s">
        <v>122</v>
      </c>
      <c r="C128" s="20" t="s">
        <v>116</v>
      </c>
      <c r="D128" s="20" t="s">
        <v>128</v>
      </c>
      <c r="E128" s="20"/>
      <c r="F128" s="20"/>
      <c r="G128" s="37" t="s">
        <v>146</v>
      </c>
      <c r="H128" s="20" t="s">
        <v>6</v>
      </c>
      <c r="I128" s="21">
        <v>11</v>
      </c>
      <c r="J128" s="22">
        <v>1000000000</v>
      </c>
      <c r="K128" s="44">
        <v>0</v>
      </c>
      <c r="L128" s="44">
        <v>991441616.72000003</v>
      </c>
      <c r="M128" s="22">
        <f t="shared" si="31"/>
        <v>8558383.2799999714</v>
      </c>
      <c r="N128" s="22">
        <v>991441616.72000003</v>
      </c>
      <c r="O128" s="40">
        <f t="shared" si="29"/>
        <v>0.99144161671999997</v>
      </c>
      <c r="P128" s="22">
        <v>785526149</v>
      </c>
      <c r="Q128" s="23">
        <v>785526149</v>
      </c>
    </row>
    <row r="129" spans="1:17" ht="21.75" customHeight="1" x14ac:dyDescent="0.25">
      <c r="A129" s="68" t="s">
        <v>19</v>
      </c>
      <c r="B129" s="80" t="s">
        <v>122</v>
      </c>
      <c r="C129" s="80" t="s">
        <v>116</v>
      </c>
      <c r="D129" s="80" t="s">
        <v>129</v>
      </c>
      <c r="E129" s="80"/>
      <c r="F129" s="80"/>
      <c r="G129" s="81" t="s">
        <v>147</v>
      </c>
      <c r="H129" s="80" t="s">
        <v>6</v>
      </c>
      <c r="I129" s="82">
        <v>11</v>
      </c>
      <c r="J129" s="83">
        <v>500000000</v>
      </c>
      <c r="K129" s="64">
        <v>0</v>
      </c>
      <c r="L129" s="64">
        <v>490330130.44999999</v>
      </c>
      <c r="M129" s="83">
        <f t="shared" si="31"/>
        <v>9669869.5500000119</v>
      </c>
      <c r="N129" s="83">
        <v>490330130.44999999</v>
      </c>
      <c r="O129" s="40">
        <f t="shared" ref="O129:O134" si="32">IF(N129&gt;1,N129/(J129-K129),0)</f>
        <v>0.98066026090000002</v>
      </c>
      <c r="P129" s="83">
        <v>336533532.64999998</v>
      </c>
      <c r="Q129" s="84">
        <v>327556882.64999998</v>
      </c>
    </row>
    <row r="130" spans="1:17" ht="16.5" customHeight="1" x14ac:dyDescent="0.25">
      <c r="A130" s="14" t="s">
        <v>19</v>
      </c>
      <c r="B130" s="4"/>
      <c r="C130" s="4"/>
      <c r="D130" s="4"/>
      <c r="E130" s="4"/>
      <c r="F130" s="4"/>
      <c r="G130" s="3" t="s">
        <v>20</v>
      </c>
      <c r="H130" s="4" t="s">
        <v>6</v>
      </c>
      <c r="I130" s="5">
        <v>11</v>
      </c>
      <c r="J130" s="6">
        <f>J105+J118</f>
        <v>31330625998</v>
      </c>
      <c r="K130" s="6">
        <f t="shared" ref="K130:Q130" si="33">K105+K118</f>
        <v>0</v>
      </c>
      <c r="L130" s="6">
        <f t="shared" si="33"/>
        <v>31171406218.889999</v>
      </c>
      <c r="M130" s="6">
        <f>M105+M118</f>
        <v>159219779.10999992</v>
      </c>
      <c r="N130" s="6">
        <f t="shared" si="33"/>
        <v>31171406218.889999</v>
      </c>
      <c r="O130" s="42">
        <f t="shared" si="32"/>
        <v>0.99491807858801917</v>
      </c>
      <c r="P130" s="6">
        <f t="shared" si="33"/>
        <v>18201458812.459999</v>
      </c>
      <c r="Q130" s="15">
        <f t="shared" si="33"/>
        <v>18078721315.549999</v>
      </c>
    </row>
    <row r="131" spans="1:17" ht="16.5" customHeight="1" x14ac:dyDescent="0.25">
      <c r="A131" s="14" t="s">
        <v>19</v>
      </c>
      <c r="B131" s="4"/>
      <c r="C131" s="4"/>
      <c r="D131" s="4"/>
      <c r="E131" s="4"/>
      <c r="F131" s="4"/>
      <c r="G131" s="3" t="s">
        <v>20</v>
      </c>
      <c r="H131" s="4" t="s">
        <v>9</v>
      </c>
      <c r="I131" s="5">
        <v>20</v>
      </c>
      <c r="J131" s="6">
        <f>J106</f>
        <v>9300000000</v>
      </c>
      <c r="K131" s="6">
        <f t="shared" ref="K131:Q131" si="34">K106</f>
        <v>0</v>
      </c>
      <c r="L131" s="6">
        <f t="shared" si="34"/>
        <v>9290664539.2900009</v>
      </c>
      <c r="M131" s="6">
        <f>M106</f>
        <v>9335460.7099995613</v>
      </c>
      <c r="N131" s="6">
        <f t="shared" si="34"/>
        <v>9290664539.2900009</v>
      </c>
      <c r="O131" s="42">
        <f t="shared" si="32"/>
        <v>0.99899618702043025</v>
      </c>
      <c r="P131" s="6">
        <f t="shared" si="34"/>
        <v>4807445363</v>
      </c>
      <c r="Q131" s="15">
        <f t="shared" si="34"/>
        <v>4806891210</v>
      </c>
    </row>
    <row r="132" spans="1:17" ht="15" customHeight="1" x14ac:dyDescent="0.25">
      <c r="A132" s="14" t="s">
        <v>19</v>
      </c>
      <c r="B132" s="4"/>
      <c r="C132" s="4"/>
      <c r="D132" s="4"/>
      <c r="E132" s="4"/>
      <c r="F132" s="4"/>
      <c r="G132" s="3" t="s">
        <v>20</v>
      </c>
      <c r="H132" s="4" t="s">
        <v>9</v>
      </c>
      <c r="I132" s="5">
        <v>21</v>
      </c>
      <c r="J132" s="6">
        <f>J107</f>
        <v>451000000</v>
      </c>
      <c r="K132" s="6">
        <f t="shared" ref="K132:Q132" si="35">K107</f>
        <v>0</v>
      </c>
      <c r="L132" s="6">
        <f t="shared" si="35"/>
        <v>434995345</v>
      </c>
      <c r="M132" s="6">
        <f>M107</f>
        <v>16004655</v>
      </c>
      <c r="N132" s="6">
        <f t="shared" si="35"/>
        <v>434995345</v>
      </c>
      <c r="O132" s="42">
        <f t="shared" si="32"/>
        <v>0.96451296008869181</v>
      </c>
      <c r="P132" s="6">
        <f t="shared" si="35"/>
        <v>162256185</v>
      </c>
      <c r="Q132" s="15">
        <f t="shared" si="35"/>
        <v>162256185</v>
      </c>
    </row>
    <row r="133" spans="1:17" s="18" customFormat="1" ht="13.5" customHeight="1" x14ac:dyDescent="0.2">
      <c r="A133" s="93" t="s">
        <v>33</v>
      </c>
      <c r="B133" s="94"/>
      <c r="C133" s="94"/>
      <c r="D133" s="94"/>
      <c r="E133" s="94"/>
      <c r="F133" s="94"/>
      <c r="G133" s="94"/>
      <c r="H133" s="94"/>
      <c r="I133" s="95"/>
      <c r="J133" s="7">
        <f>SUM(J130:J132)</f>
        <v>41081625998</v>
      </c>
      <c r="K133" s="7">
        <f>SUM(K130:K132)</f>
        <v>0</v>
      </c>
      <c r="L133" s="7">
        <f>SUM(L130:L132)</f>
        <v>40897066103.18</v>
      </c>
      <c r="M133" s="59">
        <f>SUM(M130:M132)</f>
        <v>184559894.81999949</v>
      </c>
      <c r="N133" s="59">
        <f>SUM(N130:N132)</f>
        <v>40897066103.18</v>
      </c>
      <c r="O133" s="42">
        <f t="shared" si="32"/>
        <v>0.99550748320358629</v>
      </c>
      <c r="P133" s="7">
        <f>SUM(P130:P132)</f>
        <v>23171160360.459999</v>
      </c>
      <c r="Q133" s="16">
        <f>SUM(Q130:Q132)</f>
        <v>23047868710.549999</v>
      </c>
    </row>
    <row r="134" spans="1:17" s="29" customFormat="1" ht="11.25" customHeight="1" thickBot="1" x14ac:dyDescent="0.3">
      <c r="A134" s="96" t="s">
        <v>34</v>
      </c>
      <c r="B134" s="97"/>
      <c r="C134" s="97"/>
      <c r="D134" s="97"/>
      <c r="E134" s="97"/>
      <c r="F134" s="97"/>
      <c r="G134" s="97"/>
      <c r="H134" s="97"/>
      <c r="I134" s="98"/>
      <c r="J134" s="60">
        <f>+J133+J103</f>
        <v>233300452787</v>
      </c>
      <c r="K134" s="60">
        <f>+K133+K103</f>
        <v>0</v>
      </c>
      <c r="L134" s="60">
        <f>+L133+L103</f>
        <v>230695813919.55002</v>
      </c>
      <c r="M134" s="60">
        <f>+M133+M103</f>
        <v>2604638867.4499993</v>
      </c>
      <c r="N134" s="60">
        <f>+N133+N103</f>
        <v>230695561786.55002</v>
      </c>
      <c r="O134" s="62">
        <f t="shared" si="32"/>
        <v>0.98883460803726686</v>
      </c>
      <c r="P134" s="60">
        <f>+P133+P103</f>
        <v>207716652174.07999</v>
      </c>
      <c r="Q134" s="77">
        <f>Q103+Q133</f>
        <v>206465798158.51999</v>
      </c>
    </row>
    <row r="135" spans="1:17" s="29" customFormat="1" ht="9" customHeight="1" thickBot="1" x14ac:dyDescent="0.3">
      <c r="A135" s="29" t="s">
        <v>36</v>
      </c>
      <c r="E135" s="30"/>
      <c r="F135" s="31"/>
      <c r="G135" s="32"/>
      <c r="H135" s="33"/>
      <c r="I135" s="34"/>
      <c r="J135" s="88"/>
      <c r="K135" s="86"/>
      <c r="L135" s="65"/>
      <c r="M135" s="35"/>
      <c r="N135" s="47"/>
      <c r="O135" s="35"/>
    </row>
    <row r="136" spans="1:17" s="29" customFormat="1" ht="9" customHeight="1" x14ac:dyDescent="0.25">
      <c r="A136" s="29" t="s">
        <v>154</v>
      </c>
      <c r="E136" s="30"/>
      <c r="F136" s="31"/>
      <c r="G136" s="32"/>
      <c r="H136" s="33"/>
      <c r="I136" s="34"/>
      <c r="L136" s="45"/>
      <c r="M136" s="35"/>
      <c r="N136" s="48"/>
      <c r="O136" s="35"/>
    </row>
    <row r="137" spans="1:17" s="29" customFormat="1" ht="9" customHeight="1" x14ac:dyDescent="0.25">
      <c r="A137" s="29" t="s">
        <v>159</v>
      </c>
      <c r="E137" s="30"/>
      <c r="F137" s="31"/>
      <c r="G137" s="32"/>
      <c r="H137" s="33"/>
      <c r="I137" s="34"/>
      <c r="L137" s="45"/>
      <c r="M137" s="35"/>
      <c r="N137" s="48"/>
      <c r="O137" s="35"/>
    </row>
    <row r="138" spans="1:17" x14ac:dyDescent="0.25">
      <c r="A138" s="29" t="s">
        <v>162</v>
      </c>
      <c r="B138" s="29"/>
      <c r="C138" s="29"/>
      <c r="D138" s="29"/>
      <c r="E138" s="30"/>
      <c r="F138" s="31"/>
      <c r="G138" s="32"/>
      <c r="H138" s="33"/>
      <c r="I138" s="34"/>
      <c r="J138" s="29"/>
      <c r="K138" s="29"/>
      <c r="L138" s="45"/>
      <c r="M138" s="35"/>
      <c r="N138" s="48"/>
      <c r="O138" s="35"/>
      <c r="P138" s="29"/>
      <c r="Q138" s="29"/>
    </row>
  </sheetData>
  <mergeCells count="17">
    <mergeCell ref="A6:Q6"/>
    <mergeCell ref="A1:Q1"/>
    <mergeCell ref="A2:Q2"/>
    <mergeCell ref="A3:Q3"/>
    <mergeCell ref="A4:Q4"/>
    <mergeCell ref="A5:F5"/>
    <mergeCell ref="A104:Q104"/>
    <mergeCell ref="A133:I133"/>
    <mergeCell ref="A134:I134"/>
    <mergeCell ref="A39:I39"/>
    <mergeCell ref="A40:Q40"/>
    <mergeCell ref="A63:I63"/>
    <mergeCell ref="A64:Q64"/>
    <mergeCell ref="A99:I99"/>
    <mergeCell ref="A103:I103"/>
    <mergeCell ref="A86:Q86"/>
    <mergeCell ref="A85:I85"/>
  </mergeCells>
  <pageMargins left="0.98370078740157485" right="0" top="0.39370078740157483" bottom="0.70866141732283472" header="0.39370078740157483" footer="0.39370078740157483"/>
  <pageSetup paperSize="9" scale="80" orientation="landscape" r:id="rId1"/>
  <headerFooter scaleWithDoc="0" alignWithMargins="0">
    <oddFooter>Página &amp;P</oddFooter>
  </headerFooter>
  <ignoredErrors>
    <ignoredError sqref="A29 B40:Q40 A30 G30:I30 A82:I82 A75:C75 A46:I46 A42:I42 A43:I43 A41:I41 A64:Q64 A47:I47 A48:I48 A72:I72 A68:C68 N68 A70:I70 A89:B89 A87:I87 A95:H95 A94:H94 L94 A27 K27 A28 K28 K29 A31 K31 A32 K32 A33 K33 A34 K34 A35 K35 A37 K37 A45:I45 K45 A49:I49 K49 A50:I50 K50 A51:I51 K51 A52:I52 K52 A53:I53 K53 A54:I54 K54 A55:I55 K55 A56:I56 K56 A57:I57 K57 A58:I58 K58 A60:H60 K60 A71:I71 K71 K72 M50 M51 M52 M53 M54 M55 M56 M57 M58 M60 M71 M72 O28 O32 O34 A93:B93 A91:B91 K91 H37:I37 K30 A96 A67:I67 C96:F96 H96:I96 P41:Q41 A80:I80 P80:Q80 P82:Q82 P87 P89 P94:Q94 Q95 A38:L38 N38:Q38 A39:L39 N39:Q39 N41 A66:I66 N66 N67 N70 N87 N89 N94 A61:L61 N61 A62:L62 N62 A63:L63 N63 J94 K95 K93 M80 M46 K82 E89:I89 G93:I93 G91:I91 K80 G29:I29 G27:I27 G28:I28 G31:I31 G32:I32 G33:I33 G34:I34 G35:I35 E68:F68 H68:I68 E75:F75 H75:I75 P61:Q61 P62:Q62 P63:Q63 P66:Q66 P67:Q67 P68:Q68 P70:Q70 M82 M95" numberStoredAsText="1"/>
    <ignoredError sqref="O7:O8 M22 O22 M30 M89 M94 O99 O105:O107 O130:O134" formula="1"/>
    <ignoredError sqref="O30" numberStoredAsText="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dic-31-2019</vt:lpstr>
      <vt:lpstr>'dic-31-2019'!Área_de_impresión</vt:lpstr>
      <vt:lpstr>'dic-31-2019'!Títulos_a_imprimir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2019-12-05T16:09:38Z</cp:lastPrinted>
  <dcterms:created xsi:type="dcterms:W3CDTF">2016-02-01T15:56:25Z</dcterms:created>
  <dcterms:modified xsi:type="dcterms:W3CDTF">2020-01-24T21:42:53Z</dcterms:modified>
</cp:coreProperties>
</file>