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Febrero/"/>
    </mc:Choice>
  </mc:AlternateContent>
  <xr:revisionPtr revIDLastSave="0" documentId="8_{4DAA3F85-A452-4983-8AFC-1B1FECB57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BRERO 28-2026" sheetId="11" r:id="rId1"/>
  </sheets>
  <externalReferences>
    <externalReference r:id="rId2"/>
  </externalReferences>
  <definedNames>
    <definedName name="_xlnm._FilterDatabase" localSheetId="0" hidden="1">'FEBRERO 28-2026'!$A$1:$IY$165</definedName>
    <definedName name="_xlnm.Print_Area" localSheetId="0">'FEBRERO 28-2026'!$A$1:$T$170</definedName>
    <definedName name="_xlnm.Print_Titles" localSheetId="0">'FEBRERO 28-2026'!$1:$1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1" i="11" l="1"/>
  <c r="L71" i="11"/>
  <c r="L43" i="11" s="1"/>
  <c r="T43" i="11"/>
  <c r="S43" i="11"/>
  <c r="Q43" i="11"/>
  <c r="O43" i="11"/>
  <c r="J43" i="11"/>
  <c r="K43" i="11"/>
  <c r="R49" i="11"/>
  <c r="M49" i="11"/>
  <c r="P49" i="11" s="1"/>
  <c r="R46" i="11"/>
  <c r="M46" i="11"/>
  <c r="P46" i="11" s="1"/>
  <c r="S157" i="11"/>
  <c r="S154" i="11"/>
  <c r="N160" i="11"/>
  <c r="N157" i="11"/>
  <c r="N154" i="11"/>
  <c r="N148" i="11"/>
  <c r="N145" i="11"/>
  <c r="N143" i="11"/>
  <c r="N132" i="11"/>
  <c r="N123" i="11"/>
  <c r="N121" i="11"/>
  <c r="N117" i="11"/>
  <c r="N115" i="11"/>
  <c r="N91" i="11"/>
  <c r="N87" i="11"/>
  <c r="N86" i="11" s="1"/>
  <c r="N44" i="11"/>
  <c r="N83" i="11" s="1"/>
  <c r="N43" i="11"/>
  <c r="N36" i="11"/>
  <c r="N18" i="11"/>
  <c r="N4" i="11"/>
  <c r="N3" i="11" l="1"/>
  <c r="N33" i="11" s="1"/>
  <c r="N34" i="11" s="1"/>
  <c r="N82" i="11"/>
  <c r="N84" i="11" s="1"/>
  <c r="N94" i="11" l="1"/>
  <c r="T44" i="11"/>
  <c r="S44" i="11"/>
  <c r="Q44" i="11"/>
  <c r="O44" i="11"/>
  <c r="L44" i="11"/>
  <c r="K44" i="11"/>
  <c r="J44" i="11"/>
  <c r="K73" i="11" l="1"/>
  <c r="K77" i="11"/>
  <c r="M77" i="11" s="1"/>
  <c r="L75" i="11"/>
  <c r="K72" i="11"/>
  <c r="J157" i="11"/>
  <c r="J160" i="11"/>
  <c r="T151" i="11"/>
  <c r="S151" i="11"/>
  <c r="O151" i="11"/>
  <c r="Q157" i="11"/>
  <c r="O157" i="11"/>
  <c r="Q160" i="11"/>
  <c r="R160" i="11" s="1"/>
  <c r="T157" i="11"/>
  <c r="L157" i="11"/>
  <c r="K157" i="11"/>
  <c r="L68" i="11"/>
  <c r="R62" i="11"/>
  <c r="R61" i="11"/>
  <c r="R60" i="11"/>
  <c r="R59" i="11"/>
  <c r="M62" i="11"/>
  <c r="P62" i="11" s="1"/>
  <c r="M61" i="11"/>
  <c r="P61" i="11" s="1"/>
  <c r="M60" i="11"/>
  <c r="P60" i="11" s="1"/>
  <c r="M5" i="11"/>
  <c r="T160" i="11"/>
  <c r="S160" i="11"/>
  <c r="O160" i="11"/>
  <c r="L160" i="11"/>
  <c r="K160" i="11"/>
  <c r="J115" i="11"/>
  <c r="J128" i="11"/>
  <c r="J114" i="11" s="1"/>
  <c r="J163" i="11" s="1"/>
  <c r="J154" i="11"/>
  <c r="J151" i="11"/>
  <c r="J148" i="11"/>
  <c r="J145" i="11"/>
  <c r="J143" i="11"/>
  <c r="J136" i="11"/>
  <c r="J132" i="11"/>
  <c r="J127" i="11"/>
  <c r="J123" i="11"/>
  <c r="J117" i="11"/>
  <c r="K115" i="11"/>
  <c r="N151" i="11"/>
  <c r="N142" i="11" s="1"/>
  <c r="N141" i="11" s="1"/>
  <c r="L151" i="11"/>
  <c r="K151" i="11"/>
  <c r="M152" i="11"/>
  <c r="R152" i="11" s="1"/>
  <c r="J4" i="11"/>
  <c r="S36" i="11"/>
  <c r="O36" i="11"/>
  <c r="J36" i="11"/>
  <c r="M76" i="11"/>
  <c r="R76" i="11" s="1"/>
  <c r="T36" i="11"/>
  <c r="Q36" i="11"/>
  <c r="L36" i="11"/>
  <c r="K36" i="11"/>
  <c r="O148" i="11"/>
  <c r="O145" i="11"/>
  <c r="O143" i="11"/>
  <c r="M51" i="11"/>
  <c r="R47" i="11"/>
  <c r="M45" i="11"/>
  <c r="M47" i="11"/>
  <c r="P47" i="11" s="1"/>
  <c r="J142" i="11" l="1"/>
  <c r="J141" i="11"/>
  <c r="P152" i="11"/>
  <c r="P76" i="11"/>
  <c r="T127" i="11"/>
  <c r="S127" i="11"/>
  <c r="Q127" i="11"/>
  <c r="O127" i="11"/>
  <c r="N127" i="11"/>
  <c r="L127" i="11"/>
  <c r="K127" i="11"/>
  <c r="J99" i="11"/>
  <c r="J97" i="11" s="1"/>
  <c r="T128" i="11"/>
  <c r="T114" i="11" s="1"/>
  <c r="S128" i="11"/>
  <c r="S114" i="11" s="1"/>
  <c r="Q128" i="11"/>
  <c r="O128" i="11"/>
  <c r="O114" i="11" s="1"/>
  <c r="N128" i="11"/>
  <c r="N114" i="11" s="1"/>
  <c r="L128" i="11"/>
  <c r="L114" i="11" s="1"/>
  <c r="K128" i="11"/>
  <c r="K114" i="11" s="1"/>
  <c r="T87" i="11"/>
  <c r="S87" i="11"/>
  <c r="Q87" i="11"/>
  <c r="O87" i="11"/>
  <c r="L87" i="11"/>
  <c r="K87" i="11"/>
  <c r="J87" i="11"/>
  <c r="J86" i="11" s="1"/>
  <c r="Q145" i="11"/>
  <c r="M159" i="11"/>
  <c r="M158" i="11"/>
  <c r="L154" i="11"/>
  <c r="K154" i="11"/>
  <c r="M104" i="11"/>
  <c r="M101" i="11"/>
  <c r="P101" i="11" s="1"/>
  <c r="M100" i="11"/>
  <c r="P100" i="11" s="1"/>
  <c r="M116" i="11"/>
  <c r="M115" i="11" s="1"/>
  <c r="L99" i="11"/>
  <c r="P158" i="11" l="1"/>
  <c r="M157" i="11"/>
  <c r="R157" i="11" s="1"/>
  <c r="P159" i="11"/>
  <c r="R159" i="11"/>
  <c r="Q114" i="11"/>
  <c r="R158" i="11"/>
  <c r="M57" i="11"/>
  <c r="P157" i="11" l="1"/>
  <c r="M129" i="11"/>
  <c r="M130" i="11"/>
  <c r="P130" i="11" s="1"/>
  <c r="M127" i="11" l="1"/>
  <c r="R127" i="11" s="1"/>
  <c r="P129" i="11"/>
  <c r="P127" i="11" s="1"/>
  <c r="J91" i="11" l="1"/>
  <c r="M80" i="11" l="1"/>
  <c r="M73" i="11"/>
  <c r="M40" i="11"/>
  <c r="M75" i="11"/>
  <c r="M56" i="11" l="1"/>
  <c r="P56" i="11" s="1"/>
  <c r="M64" i="11"/>
  <c r="P64" i="11" s="1"/>
  <c r="M65" i="11"/>
  <c r="M66" i="11"/>
  <c r="M55" i="11" l="1"/>
  <c r="M48" i="11"/>
  <c r="M50" i="11"/>
  <c r="M52" i="11"/>
  <c r="M53" i="11"/>
  <c r="M58" i="11"/>
  <c r="M59" i="11"/>
  <c r="M63" i="11"/>
  <c r="M67" i="11"/>
  <c r="M68" i="11"/>
  <c r="M69" i="11"/>
  <c r="M44" i="11" s="1"/>
  <c r="M70" i="11"/>
  <c r="M71" i="11"/>
  <c r="P71" i="11" s="1"/>
  <c r="M72" i="11"/>
  <c r="M74" i="11"/>
  <c r="M79" i="11"/>
  <c r="M81" i="11"/>
  <c r="P72" i="11" l="1"/>
  <c r="R72" i="11"/>
  <c r="M54" i="11"/>
  <c r="Q82" i="11" l="1"/>
  <c r="M41" i="11"/>
  <c r="P41" i="11" s="1"/>
  <c r="R41" i="11"/>
  <c r="J90" i="11"/>
  <c r="T26" i="11"/>
  <c r="T18" i="11"/>
  <c r="T4" i="11"/>
  <c r="J89" i="11" l="1"/>
  <c r="K82" i="11"/>
  <c r="M78" i="11"/>
  <c r="M43" i="11" s="1"/>
  <c r="S82" i="11"/>
  <c r="T3" i="11"/>
  <c r="J94" i="11" l="1"/>
  <c r="J95" i="11" s="1"/>
  <c r="R43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2" i="11"/>
  <c r="R161" i="11"/>
  <c r="R135" i="11"/>
  <c r="R133" i="11"/>
  <c r="R129" i="11"/>
  <c r="R126" i="11"/>
  <c r="T154" i="11"/>
  <c r="Q154" i="11"/>
  <c r="O154" i="11"/>
  <c r="O142" i="11" s="1"/>
  <c r="O141" i="11" s="1"/>
  <c r="T148" i="11"/>
  <c r="S148" i="11"/>
  <c r="Q148" i="11"/>
  <c r="L148" i="11"/>
  <c r="K148" i="11"/>
  <c r="T145" i="11"/>
  <c r="S145" i="11"/>
  <c r="L145" i="11"/>
  <c r="K145" i="11"/>
  <c r="T143" i="11"/>
  <c r="S143" i="11"/>
  <c r="Q143" i="11"/>
  <c r="L143" i="11"/>
  <c r="K143" i="11"/>
  <c r="T136" i="11"/>
  <c r="S136" i="11"/>
  <c r="Q136" i="11"/>
  <c r="O136" i="11"/>
  <c r="N136" i="11"/>
  <c r="N113" i="11" s="1"/>
  <c r="L136" i="11"/>
  <c r="K136" i="11"/>
  <c r="K132" i="11"/>
  <c r="T132" i="11"/>
  <c r="S132" i="11"/>
  <c r="Q132" i="11"/>
  <c r="O132" i="11"/>
  <c r="L132" i="11"/>
  <c r="L123" i="11"/>
  <c r="K123" i="11"/>
  <c r="T123" i="11"/>
  <c r="S123" i="11"/>
  <c r="Q123" i="11"/>
  <c r="O123" i="11"/>
  <c r="T121" i="11"/>
  <c r="S121" i="11"/>
  <c r="Q121" i="11"/>
  <c r="O121" i="11"/>
  <c r="L121" i="11"/>
  <c r="K121" i="11"/>
  <c r="J121" i="11"/>
  <c r="J113" i="11" s="1"/>
  <c r="J162" i="11" s="1"/>
  <c r="T117" i="11"/>
  <c r="S117" i="11"/>
  <c r="Q117" i="11"/>
  <c r="O117" i="11"/>
  <c r="L117" i="11"/>
  <c r="K117" i="11"/>
  <c r="T115" i="11"/>
  <c r="S115" i="11"/>
  <c r="Q115" i="11"/>
  <c r="O115" i="11"/>
  <c r="K113" i="11" l="1"/>
  <c r="Q142" i="11"/>
  <c r="Q141" i="11" s="1"/>
  <c r="S142" i="11"/>
  <c r="S141" i="11" s="1"/>
  <c r="T142" i="11"/>
  <c r="T141" i="11" s="1"/>
  <c r="K142" i="11"/>
  <c r="K141" i="11" s="1"/>
  <c r="L142" i="11"/>
  <c r="L141" i="11" s="1"/>
  <c r="M36" i="11"/>
  <c r="M18" i="11"/>
  <c r="M4" i="11"/>
  <c r="M26" i="11"/>
  <c r="T113" i="11"/>
  <c r="O113" i="11"/>
  <c r="Q113" i="11"/>
  <c r="S113" i="11"/>
  <c r="M39" i="11"/>
  <c r="P48" i="11"/>
  <c r="L115" i="11"/>
  <c r="L113" i="11" s="1"/>
  <c r="M144" i="11"/>
  <c r="M146" i="11"/>
  <c r="R146" i="11" s="1"/>
  <c r="M147" i="11"/>
  <c r="R147" i="11" s="1"/>
  <c r="M149" i="11"/>
  <c r="R149" i="11" s="1"/>
  <c r="M150" i="11"/>
  <c r="R150" i="11" s="1"/>
  <c r="M153" i="11"/>
  <c r="M151" i="11" s="1"/>
  <c r="M155" i="11"/>
  <c r="M156" i="11"/>
  <c r="P156" i="11" s="1"/>
  <c r="M161" i="11"/>
  <c r="M160" i="11" s="1"/>
  <c r="M118" i="11"/>
  <c r="R118" i="11" s="1"/>
  <c r="M119" i="11"/>
  <c r="R119" i="11" s="1"/>
  <c r="M120" i="11"/>
  <c r="R120" i="11" s="1"/>
  <c r="M122" i="11"/>
  <c r="M121" i="11" s="1"/>
  <c r="M124" i="11"/>
  <c r="M125" i="11"/>
  <c r="M126" i="11"/>
  <c r="M131" i="11"/>
  <c r="M133" i="11"/>
  <c r="M134" i="11"/>
  <c r="R134" i="11" s="1"/>
  <c r="M135" i="11"/>
  <c r="M137" i="11"/>
  <c r="M138" i="11"/>
  <c r="R138" i="11" s="1"/>
  <c r="M139" i="11"/>
  <c r="R139" i="11" s="1"/>
  <c r="M140" i="11"/>
  <c r="P140" i="11" s="1"/>
  <c r="M88" i="11"/>
  <c r="M92" i="11"/>
  <c r="M93" i="11"/>
  <c r="R57" i="11"/>
  <c r="P79" i="11"/>
  <c r="P42" i="11" l="1"/>
  <c r="M87" i="11"/>
  <c r="R88" i="11"/>
  <c r="M128" i="11"/>
  <c r="R131" i="11"/>
  <c r="P161" i="11"/>
  <c r="P160" i="11" s="1"/>
  <c r="M154" i="11"/>
  <c r="M136" i="11"/>
  <c r="R136" i="11" s="1"/>
  <c r="R140" i="11"/>
  <c r="R156" i="11"/>
  <c r="R155" i="11"/>
  <c r="P155" i="11"/>
  <c r="O162" i="11"/>
  <c r="R137" i="11"/>
  <c r="M143" i="11"/>
  <c r="P144" i="11"/>
  <c r="P143" i="11" s="1"/>
  <c r="R144" i="11"/>
  <c r="R130" i="11"/>
  <c r="R124" i="11"/>
  <c r="P124" i="11"/>
  <c r="P125" i="11"/>
  <c r="R125" i="11"/>
  <c r="R121" i="11"/>
  <c r="R122" i="11"/>
  <c r="R115" i="11"/>
  <c r="R116" i="11"/>
  <c r="R151" i="11"/>
  <c r="R153" i="11"/>
  <c r="R154" i="11"/>
  <c r="M123" i="11"/>
  <c r="R123" i="11" s="1"/>
  <c r="M132" i="11"/>
  <c r="R132" i="11" s="1"/>
  <c r="M148" i="11"/>
  <c r="R148" i="11" s="1"/>
  <c r="M117" i="11"/>
  <c r="M145" i="11"/>
  <c r="R145" i="11" s="1"/>
  <c r="R37" i="11"/>
  <c r="R5" i="11"/>
  <c r="R100" i="11"/>
  <c r="P131" i="11"/>
  <c r="P128" i="11" s="1"/>
  <c r="P114" i="11" s="1"/>
  <c r="K163" i="11"/>
  <c r="M142" i="11" l="1"/>
  <c r="M141" i="11" s="1"/>
  <c r="M114" i="11"/>
  <c r="R114" i="11" s="1"/>
  <c r="R128" i="11"/>
  <c r="R117" i="11"/>
  <c r="M113" i="11"/>
  <c r="M163" i="11"/>
  <c r="R143" i="11"/>
  <c r="T162" i="11"/>
  <c r="S162" i="11"/>
  <c r="Q162" i="11"/>
  <c r="J83" i="11"/>
  <c r="J110" i="11" s="1"/>
  <c r="T163" i="11"/>
  <c r="S163" i="11"/>
  <c r="Q163" i="11"/>
  <c r="P150" i="11"/>
  <c r="P139" i="11"/>
  <c r="P138" i="11"/>
  <c r="P135" i="11"/>
  <c r="P134" i="11"/>
  <c r="P126" i="11"/>
  <c r="P123" i="11" s="1"/>
  <c r="P120" i="11"/>
  <c r="P119" i="11"/>
  <c r="P37" i="11"/>
  <c r="P38" i="11"/>
  <c r="P50" i="11"/>
  <c r="P51" i="11"/>
  <c r="P52" i="11"/>
  <c r="P53" i="11"/>
  <c r="P54" i="11"/>
  <c r="P55" i="11"/>
  <c r="P57" i="11"/>
  <c r="P58" i="11"/>
  <c r="P59" i="11"/>
  <c r="P63" i="11"/>
  <c r="P65" i="11"/>
  <c r="P66" i="11"/>
  <c r="P67" i="11"/>
  <c r="P68" i="11"/>
  <c r="P69" i="11"/>
  <c r="P44" i="11" s="1"/>
  <c r="P70" i="11"/>
  <c r="P73" i="11"/>
  <c r="P74" i="11"/>
  <c r="P75" i="11"/>
  <c r="P77" i="11"/>
  <c r="P78" i="11"/>
  <c r="P80" i="11"/>
  <c r="P81" i="11"/>
  <c r="P45" i="11"/>
  <c r="P43" i="11" s="1"/>
  <c r="P39" i="11"/>
  <c r="L163" i="11"/>
  <c r="L103" i="11"/>
  <c r="L98" i="11" s="1"/>
  <c r="L106" i="11" s="1"/>
  <c r="L109" i="11" s="1"/>
  <c r="K103" i="11"/>
  <c r="K98" i="11" s="1"/>
  <c r="K106" i="11" s="1"/>
  <c r="K109" i="11" s="1"/>
  <c r="L97" i="11"/>
  <c r="L105" i="11" s="1"/>
  <c r="K99" i="11"/>
  <c r="K97" i="11" s="1"/>
  <c r="K105" i="11" s="1"/>
  <c r="L91" i="11"/>
  <c r="L90" i="11" s="1"/>
  <c r="L89" i="11" s="1"/>
  <c r="K91" i="11"/>
  <c r="L86" i="11"/>
  <c r="K86" i="11"/>
  <c r="L83" i="11"/>
  <c r="K83" i="11"/>
  <c r="L82" i="11"/>
  <c r="L26" i="11"/>
  <c r="K26" i="11"/>
  <c r="L18" i="11"/>
  <c r="K18" i="11"/>
  <c r="L4" i="11"/>
  <c r="K4" i="11"/>
  <c r="J103" i="11"/>
  <c r="J102" i="11" s="1"/>
  <c r="J98" i="11" s="1"/>
  <c r="J106" i="11" s="1"/>
  <c r="J109" i="11" s="1"/>
  <c r="J105" i="11"/>
  <c r="J26" i="11"/>
  <c r="J18" i="11"/>
  <c r="O163" i="11"/>
  <c r="K90" i="11" l="1"/>
  <c r="M91" i="11"/>
  <c r="L94" i="11"/>
  <c r="J3" i="11"/>
  <c r="P36" i="11"/>
  <c r="K110" i="11"/>
  <c r="K84" i="11"/>
  <c r="S164" i="11"/>
  <c r="R113" i="11"/>
  <c r="Q164" i="11"/>
  <c r="L84" i="11"/>
  <c r="L110" i="11"/>
  <c r="J164" i="11"/>
  <c r="P147" i="11"/>
  <c r="L162" i="11"/>
  <c r="L164" i="11" s="1"/>
  <c r="K162" i="11"/>
  <c r="K164" i="11" s="1"/>
  <c r="K107" i="11"/>
  <c r="L107" i="11"/>
  <c r="L95" i="11"/>
  <c r="L3" i="11"/>
  <c r="L33" i="11" s="1"/>
  <c r="L34" i="11" s="1"/>
  <c r="K3" i="11"/>
  <c r="K33" i="11" s="1"/>
  <c r="K34" i="11" s="1"/>
  <c r="N162" i="11"/>
  <c r="J107" i="11"/>
  <c r="J82" i="11"/>
  <c r="J84" i="11" s="1"/>
  <c r="R44" i="11"/>
  <c r="O83" i="11"/>
  <c r="M86" i="11"/>
  <c r="P93" i="11"/>
  <c r="S26" i="11"/>
  <c r="Q26" i="11"/>
  <c r="R26" i="11" s="1"/>
  <c r="O26" i="11"/>
  <c r="S18" i="11"/>
  <c r="Q18" i="11"/>
  <c r="O18" i="11"/>
  <c r="S4" i="11"/>
  <c r="Q4" i="11"/>
  <c r="O4" i="11"/>
  <c r="K89" i="11" l="1"/>
  <c r="M90" i="11"/>
  <c r="M3" i="11"/>
  <c r="L108" i="11"/>
  <c r="J33" i="11"/>
  <c r="J34" i="11" s="1"/>
  <c r="O86" i="11"/>
  <c r="O82" i="11"/>
  <c r="P27" i="11"/>
  <c r="R42" i="11"/>
  <c r="M83" i="11"/>
  <c r="M110" i="11" s="1"/>
  <c r="O110" i="11"/>
  <c r="Q83" i="11"/>
  <c r="S83" i="11"/>
  <c r="T83" i="11"/>
  <c r="P146" i="11"/>
  <c r="P145" i="11" s="1"/>
  <c r="P149" i="11"/>
  <c r="P148" i="11" s="1"/>
  <c r="P153" i="11"/>
  <c r="P151" i="11" s="1"/>
  <c r="P154" i="11"/>
  <c r="P118" i="11"/>
  <c r="P117" i="11" s="1"/>
  <c r="P122" i="11"/>
  <c r="P121" i="11" s="1"/>
  <c r="P133" i="11"/>
  <c r="P132" i="11" s="1"/>
  <c r="P137" i="11"/>
  <c r="P136" i="11" s="1"/>
  <c r="P116" i="11"/>
  <c r="P115" i="11" s="1"/>
  <c r="S99" i="11"/>
  <c r="S105" i="11" s="1"/>
  <c r="R45" i="11"/>
  <c r="P88" i="11"/>
  <c r="P87" i="11" s="1"/>
  <c r="T86" i="11"/>
  <c r="S86" i="11"/>
  <c r="Q99" i="11"/>
  <c r="Q105" i="11" s="1"/>
  <c r="Q86" i="11"/>
  <c r="Q91" i="11"/>
  <c r="Q90" i="11" s="1"/>
  <c r="Q89" i="11" s="1"/>
  <c r="Q94" i="11" s="1"/>
  <c r="R92" i="11"/>
  <c r="O99" i="11"/>
  <c r="O97" i="11" s="1"/>
  <c r="M99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1" i="11"/>
  <c r="R80" i="11"/>
  <c r="R79" i="11"/>
  <c r="R78" i="11"/>
  <c r="R77" i="11"/>
  <c r="R75" i="11"/>
  <c r="R74" i="11"/>
  <c r="R73" i="11"/>
  <c r="R71" i="11"/>
  <c r="R70" i="11"/>
  <c r="R69" i="11"/>
  <c r="R68" i="11"/>
  <c r="R67" i="11"/>
  <c r="R66" i="11"/>
  <c r="R65" i="11"/>
  <c r="R64" i="11"/>
  <c r="R63" i="11"/>
  <c r="R58" i="11"/>
  <c r="R56" i="11"/>
  <c r="R55" i="11"/>
  <c r="R54" i="11"/>
  <c r="R53" i="11"/>
  <c r="R52" i="11"/>
  <c r="R51" i="11"/>
  <c r="R50" i="11"/>
  <c r="R48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2" i="11"/>
  <c r="P91" i="11" s="1"/>
  <c r="R104" i="11"/>
  <c r="R101" i="11"/>
  <c r="R93" i="11"/>
  <c r="T99" i="11"/>
  <c r="T97" i="11" s="1"/>
  <c r="O91" i="11"/>
  <c r="O90" i="11" s="1"/>
  <c r="O89" i="11" s="1"/>
  <c r="P19" i="11"/>
  <c r="P20" i="11"/>
  <c r="P21" i="11"/>
  <c r="P22" i="11"/>
  <c r="P23" i="11"/>
  <c r="P24" i="11"/>
  <c r="P25" i="11"/>
  <c r="P28" i="11"/>
  <c r="P29" i="11"/>
  <c r="P30" i="11"/>
  <c r="P31" i="11"/>
  <c r="N99" i="11"/>
  <c r="N103" i="11"/>
  <c r="N102" i="11" s="1"/>
  <c r="N98" i="11" s="1"/>
  <c r="P104" i="11"/>
  <c r="T103" i="11"/>
  <c r="T102" i="11" s="1"/>
  <c r="T98" i="11" s="1"/>
  <c r="T106" i="11" s="1"/>
  <c r="S103" i="11"/>
  <c r="S102" i="11" s="1"/>
  <c r="S98" i="11" s="1"/>
  <c r="S106" i="11" s="1"/>
  <c r="Q103" i="11"/>
  <c r="O103" i="11"/>
  <c r="O102" i="11" s="1"/>
  <c r="O98" i="11" s="1"/>
  <c r="O106" i="11" s="1"/>
  <c r="O109" i="11" s="1"/>
  <c r="M103" i="11"/>
  <c r="M102" i="11" s="1"/>
  <c r="T91" i="11"/>
  <c r="T90" i="11" s="1"/>
  <c r="T89" i="11" s="1"/>
  <c r="T94" i="11" s="1"/>
  <c r="S91" i="11"/>
  <c r="S90" i="11" s="1"/>
  <c r="S89" i="11" s="1"/>
  <c r="S94" i="11" s="1"/>
  <c r="R38" i="11"/>
  <c r="R39" i="11"/>
  <c r="O94" i="11" l="1"/>
  <c r="N105" i="11"/>
  <c r="N97" i="11"/>
  <c r="K94" i="11"/>
  <c r="M89" i="11"/>
  <c r="M94" i="11" s="1"/>
  <c r="P142" i="11"/>
  <c r="P141" i="11" s="1"/>
  <c r="J108" i="11"/>
  <c r="P113" i="11"/>
  <c r="P99" i="11"/>
  <c r="O95" i="11"/>
  <c r="R86" i="11"/>
  <c r="P163" i="11"/>
  <c r="L111" i="11"/>
  <c r="L165" i="11" s="1"/>
  <c r="M97" i="11"/>
  <c r="R99" i="11"/>
  <c r="T95" i="11"/>
  <c r="S95" i="11"/>
  <c r="P86" i="11"/>
  <c r="P18" i="11"/>
  <c r="P4" i="11"/>
  <c r="P26" i="11"/>
  <c r="T82" i="11"/>
  <c r="T84" i="11" s="1"/>
  <c r="O105" i="11"/>
  <c r="O107" i="11" s="1"/>
  <c r="P82" i="11"/>
  <c r="R87" i="11"/>
  <c r="R18" i="11"/>
  <c r="N164" i="11"/>
  <c r="O3" i="11"/>
  <c r="O33" i="11" s="1"/>
  <c r="O34" i="11" s="1"/>
  <c r="N106" i="11"/>
  <c r="N109" i="11" s="1"/>
  <c r="P90" i="11"/>
  <c r="P89" i="11" s="1"/>
  <c r="R103" i="11"/>
  <c r="R163" i="11"/>
  <c r="T105" i="11"/>
  <c r="S97" i="11"/>
  <c r="Q97" i="11"/>
  <c r="R91" i="11"/>
  <c r="R36" i="11"/>
  <c r="O84" i="11"/>
  <c r="M82" i="11"/>
  <c r="M84" i="11" s="1"/>
  <c r="T33" i="11"/>
  <c r="S3" i="11"/>
  <c r="S33" i="11" s="1"/>
  <c r="S34" i="11" s="1"/>
  <c r="Q3" i="11"/>
  <c r="M33" i="11"/>
  <c r="M34" i="11" s="1"/>
  <c r="T110" i="11"/>
  <c r="S110" i="11"/>
  <c r="R90" i="11"/>
  <c r="N95" i="11"/>
  <c r="S107" i="11"/>
  <c r="S109" i="11"/>
  <c r="M98" i="11"/>
  <c r="M106" i="11" s="1"/>
  <c r="M109" i="11" s="1"/>
  <c r="P102" i="11"/>
  <c r="P98" i="11" s="1"/>
  <c r="P106" i="11" s="1"/>
  <c r="P109" i="11" s="1"/>
  <c r="T109" i="11"/>
  <c r="Q110" i="11"/>
  <c r="R110" i="11" s="1"/>
  <c r="R83" i="11"/>
  <c r="R4" i="11"/>
  <c r="P103" i="11"/>
  <c r="Q102" i="11"/>
  <c r="P94" i="11" l="1"/>
  <c r="K95" i="11"/>
  <c r="K108" i="11"/>
  <c r="P95" i="11"/>
  <c r="P162" i="11"/>
  <c r="P164" i="11" s="1"/>
  <c r="P3" i="11"/>
  <c r="P33" i="11" s="1"/>
  <c r="P34" i="11" s="1"/>
  <c r="P97" i="11"/>
  <c r="P105" i="11"/>
  <c r="R89" i="11"/>
  <c r="S84" i="11"/>
  <c r="S108" i="11"/>
  <c r="T34" i="11"/>
  <c r="T108" i="11"/>
  <c r="T111" i="11" s="1"/>
  <c r="R97" i="11"/>
  <c r="J111" i="11"/>
  <c r="M105" i="11"/>
  <c r="R105" i="11" s="1"/>
  <c r="T164" i="11"/>
  <c r="O164" i="11"/>
  <c r="Q84" i="11"/>
  <c r="R84" i="11" s="1"/>
  <c r="P83" i="11"/>
  <c r="P110" i="11" s="1"/>
  <c r="R3" i="11"/>
  <c r="N107" i="11"/>
  <c r="T107" i="11"/>
  <c r="R82" i="11"/>
  <c r="Q33" i="11"/>
  <c r="R33" i="11" s="1"/>
  <c r="O108" i="11"/>
  <c r="O111" i="11" s="1"/>
  <c r="Q95" i="11"/>
  <c r="R102" i="11"/>
  <c r="Q98" i="11"/>
  <c r="J165" i="11" l="1"/>
  <c r="J167" i="11" s="1"/>
  <c r="O165" i="11"/>
  <c r="S111" i="11"/>
  <c r="S165" i="11" s="1"/>
  <c r="M95" i="11"/>
  <c r="R95" i="11" s="1"/>
  <c r="R94" i="11"/>
  <c r="P108" i="11"/>
  <c r="P111" i="11" s="1"/>
  <c r="P165" i="11" s="1"/>
  <c r="M107" i="11"/>
  <c r="T165" i="11"/>
  <c r="Q108" i="11"/>
  <c r="Q34" i="11"/>
  <c r="R34" i="11" s="1"/>
  <c r="M108" i="11"/>
  <c r="P84" i="11"/>
  <c r="R98" i="11"/>
  <c r="Q106" i="11"/>
  <c r="P107" i="11"/>
  <c r="M111" i="11" l="1"/>
  <c r="R108" i="11"/>
  <c r="Q109" i="11"/>
  <c r="R106" i="11"/>
  <c r="Q107" i="11"/>
  <c r="R107" i="11" s="1"/>
  <c r="R109" i="11" l="1"/>
  <c r="Q111" i="11"/>
  <c r="R111" i="11" s="1"/>
  <c r="Q165" i="11" l="1"/>
  <c r="R142" i="11"/>
  <c r="R141" i="11" l="1"/>
  <c r="M162" i="11"/>
  <c r="M164" i="11" s="1"/>
  <c r="M165" i="11" s="1"/>
  <c r="N165" i="11" s="1"/>
  <c r="R165" i="11" l="1"/>
  <c r="R162" i="11"/>
  <c r="R164" i="11" l="1"/>
  <c r="K111" i="11" l="1"/>
  <c r="K165" i="11" l="1"/>
  <c r="L168" i="11" l="1"/>
  <c r="K167" i="11"/>
</calcChain>
</file>

<file path=xl/sharedStrings.xml><?xml version="1.0" encoding="utf-8"?>
<sst xmlns="http://schemas.openxmlformats.org/spreadsheetml/2006/main" count="1127" uniqueCount="226">
  <si>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</si>
  <si>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</si>
  <si>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</si>
  <si>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</si>
  <si>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</si>
  <si>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</si>
  <si>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</si>
  <si>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</si>
  <si>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</si>
  <si>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</si>
  <si>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</si>
  <si>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</si>
  <si>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</si>
  <si>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</si>
  <si>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</si>
  <si>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</si>
  <si>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</si>
  <si>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</si>
  <si>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</si>
  <si>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</si>
  <si>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</si>
  <si>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</si>
  <si>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</si>
  <si>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</si>
  <si>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</si>
  <si>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</si>
  <si>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</si>
  <si>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</si>
  <si>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</si>
  <si>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</si>
  <si>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</si>
  <si>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</si>
  <si>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</si>
  <si>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</si>
  <si>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</si>
  <si>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</si>
  <si>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</si>
  <si>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</si>
  <si>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</si>
  <si>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</si>
  <si>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</si>
  <si>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</si>
  <si>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</si>
  <si>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</si>
  <si>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</si>
  <si>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</si>
  <si>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</si>
  <si>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</si>
  <si>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</si>
  <si>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</si>
  <si>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</si>
  <si>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</si>
  <si>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</si>
  <si>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</si>
  <si>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</si>
  <si>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</si>
  <si>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</si>
  <si>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</si>
  <si>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</si>
  <si>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</si>
  <si>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</si>
  <si>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</si>
  <si>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</si>
  <si>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</si>
  <si>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</si>
  <si>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</si>
  <si>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</si>
  <si>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</si>
  <si>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</si>
  <si>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</si>
  <si>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</si>
  <si>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</si>
  <si>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</si>
  <si>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</si>
  <si>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</si>
  <si>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</si>
  <si>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</si>
  <si>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</si>
  <si>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</si>
  <si>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</si>
  <si>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</si>
  <si>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</si>
  <si>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</si>
  <si>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</si>
  <si>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</si>
  <si>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</si>
  <si>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</si>
  <si>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</si>
  <si>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</si>
  <si>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</si>
  <si>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</si>
  <si>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</si>
  <si>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</si>
  <si>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</si>
  <si>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</si>
  <si>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</si>
  <si>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</si>
  <si>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</si>
  <si>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</si>
  <si>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</si>
  <si>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</si>
  <si>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</si>
  <si>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</si>
  <si>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</si>
  <si>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</si>
  <si>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</si>
  <si>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</si>
  <si>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</si>
  <si>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</si>
  <si>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</si>
  <si>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</si>
  <si>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</si>
  <si>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</si>
  <si>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</si>
  <si>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</si>
  <si>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</si>
  <si>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</si>
  <si>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</si>
  <si>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</si>
  <si>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</si>
  <si>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</si>
  <si>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</si>
  <si>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</si>
  <si>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</si>
  <si>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</si>
  <si>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</si>
  <si>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</si>
  <si>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</si>
  <si>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</si>
  <si>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</si>
  <si>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</si>
  <si>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</si>
  <si>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</si>
  <si>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</si>
  <si>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</si>
  <si>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</si>
  <si>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</si>
  <si>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</si>
  <si>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</si>
  <si>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</si>
  <si>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</si>
  <si>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</si>
  <si>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</si>
  <si>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</si>
  <si>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</si>
  <si>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</si>
  <si>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</si>
  <si>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</si>
  <si>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</si>
  <si>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</si>
  <si>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</si>
  <si>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</si>
  <si>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</si>
  <si>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</si>
  <si>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</si>
  <si>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</si>
  <si>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</si>
  <si>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</si>
  <si>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</si>
  <si>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</si>
  <si>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</si>
  <si>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</si>
  <si>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</si>
  <si>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</si>
  <si>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</si>
  <si>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</si>
  <si>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</si>
  <si>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</si>
  <si>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</si>
  <si>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</si>
  <si>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</si>
  <si>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</si>
  <si>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</si>
  <si>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</si>
  <si>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</si>
  <si>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</si>
  <si>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</si>
  <si>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</si>
  <si>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</si>
  <si>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</si>
  <si>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</si>
  <si>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</si>
  <si>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</si>
  <si>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</si>
  <si>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</si>
  <si>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</si>
  <si>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</si>
  <si>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</si>
  <si>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</si>
  <si>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</si>
  <si>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</si>
  <si>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</si>
  <si>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</si>
  <si>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</si>
  <si>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</si>
  <si>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</si>
  <si>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</si>
  <si>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</si>
  <si>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</si>
  <si>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</si>
  <si>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</si>
  <si>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</si>
  <si>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</si>
  <si>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</si>
  <si>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</si>
  <si>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</si>
  <si>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</si>
  <si>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</si>
  <si>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</si>
  <si>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</si>
  <si>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</si>
  <si>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</si>
  <si>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</si>
  <si>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</si>
  <si>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</si>
  <si>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</si>
  <si>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</si>
  <si>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</si>
  <si>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</si>
  <si>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</si>
  <si>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</si>
  <si>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</si>
  <si>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A ENTIDADES DEL GOBIERNO</t>
  </si>
  <si>
    <t>OTROS MINERALES</t>
  </si>
  <si>
    <t>PRODUCTOS DE MADERA, CORCHO, CESTERÍA Y ESPARTERÍA</t>
  </si>
  <si>
    <t>Fecha:Marzo-04-2026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</si>
</sst>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ENERO-2026\DECRETO%2031%20DE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29">
          <cell r="Q29">
            <v>548423537395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71"/>
  <sheetViews>
    <sheetView showGridLines="0" tabSelected="1" zoomScale="140" zoomScaleNormal="140" workbookViewId="0">
      <pane xSplit="9" ySplit="2" topLeftCell="L3" activePane="bottomRight" state="frozen"/>
      <selection pane="topRight" activeCell="J1" sqref="J1"/>
      <selection pane="bottomLeft" activeCell="A3" sqref="A3"/>
      <selection pane="bottomRight" activeCell="A10" sqref="A10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0" t="s">
        <v>203</v>
      </c>
      <c r="B1" s="121"/>
      <c r="C1" s="121"/>
      <c r="D1" s="121"/>
      <c r="E1" s="121"/>
      <c r="F1" s="122"/>
      <c r="G1" s="84" t="s">
        <v>0</v>
      </c>
      <c r="H1" s="84" t="s">
        <v>1</v>
      </c>
      <c r="I1" s="84" t="s">
        <v>2</v>
      </c>
      <c r="J1" s="94" t="s">
        <v>138</v>
      </c>
      <c r="K1" s="94" t="s">
        <v>139</v>
      </c>
      <c r="L1" s="94" t="s">
        <v>140</v>
      </c>
      <c r="M1" s="84" t="s">
        <v>33</v>
      </c>
      <c r="N1" s="84" t="s">
        <v>214</v>
      </c>
      <c r="O1" s="84" t="s">
        <v>20</v>
      </c>
      <c r="P1" s="84" t="s">
        <v>21</v>
      </c>
      <c r="Q1" s="84" t="s">
        <v>22</v>
      </c>
      <c r="R1" s="84" t="s">
        <v>24</v>
      </c>
      <c r="S1" s="84" t="s">
        <v>23</v>
      </c>
      <c r="T1" s="58" t="s">
        <v>26</v>
      </c>
    </row>
    <row r="2" spans="1:20" s="4" customFormat="1" ht="14.25" customHeight="1" thickTop="1" thickBot="1" x14ac:dyDescent="0.3">
      <c r="A2" s="117" t="s">
        <v>86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9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0</v>
      </c>
      <c r="L3" s="100">
        <f t="shared" si="0"/>
        <v>0</v>
      </c>
      <c r="M3" s="100">
        <f>M4+M18+M26</f>
        <v>349572344000</v>
      </c>
      <c r="N3" s="37">
        <f>N4+N18+N26</f>
        <v>0</v>
      </c>
      <c r="O3" s="37">
        <f>O4+O18+O26</f>
        <v>47585692081</v>
      </c>
      <c r="P3" s="100">
        <f>P4+P18+P26</f>
        <v>301986651919</v>
      </c>
      <c r="Q3" s="37">
        <f>Q4+Q18+Q26</f>
        <v>47585692081</v>
      </c>
      <c r="R3" s="38">
        <f t="shared" ref="R3:R34" si="1">IF(Q3&gt;1,Q3/(M3-N3),0)</f>
        <v>0.13612544841648</v>
      </c>
      <c r="S3" s="37">
        <f>S4+S18+S26</f>
        <v>39725283811</v>
      </c>
      <c r="T3" s="39">
        <f>T4+T18+T26</f>
        <v>39725283811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0</v>
      </c>
      <c r="L4" s="24">
        <f t="shared" si="2"/>
        <v>0</v>
      </c>
      <c r="M4" s="24">
        <f>SUM(M5:M17)</f>
        <v>234438279000</v>
      </c>
      <c r="N4" s="24">
        <f>SUM(N5:N17)</f>
        <v>0</v>
      </c>
      <c r="O4" s="24">
        <f>SUM(O5:O17)</f>
        <v>27297332447</v>
      </c>
      <c r="P4" s="24">
        <f>SUM(P5:P17)</f>
        <v>207140946553</v>
      </c>
      <c r="Q4" s="24">
        <f>SUM(Q5:Q17)</f>
        <v>27297332447</v>
      </c>
      <c r="R4" s="93">
        <f t="shared" si="1"/>
        <v>0.11643718151932006</v>
      </c>
      <c r="S4" s="14">
        <f>SUM(S5:S17)</f>
        <v>27297332447</v>
      </c>
      <c r="T4" s="33">
        <f>SUM(T5:T17)</f>
        <v>27297332447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/>
      <c r="M5" s="27">
        <f>J5+K5-L5</f>
        <v>171029890100</v>
      </c>
      <c r="N5" s="9">
        <v>0</v>
      </c>
      <c r="O5" s="9">
        <v>23970157243</v>
      </c>
      <c r="P5" s="27">
        <f t="shared" ref="P5:P17" si="3">+M5-O5-N5</f>
        <v>147059732857</v>
      </c>
      <c r="Q5" s="9">
        <v>23970157243</v>
      </c>
      <c r="R5" s="25">
        <f>IF(Q5&gt;1,Q5/(M5-N5),0)</f>
        <v>0.14015186017476133</v>
      </c>
      <c r="S5" s="9">
        <v>23970157243</v>
      </c>
      <c r="T5" s="10">
        <v>23970157243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522243507</v>
      </c>
      <c r="P6" s="27">
        <f t="shared" si="3"/>
        <v>2846233693</v>
      </c>
      <c r="Q6" s="9">
        <v>522243507</v>
      </c>
      <c r="R6" s="25">
        <f t="shared" si="1"/>
        <v>0.15503845684334749</v>
      </c>
      <c r="S6" s="9">
        <v>522243507</v>
      </c>
      <c r="T6" s="10">
        <v>522243507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/>
      <c r="L7" s="27"/>
      <c r="M7" s="27">
        <f t="shared" si="4"/>
        <v>2003160000</v>
      </c>
      <c r="N7" s="9">
        <v>0</v>
      </c>
      <c r="O7" s="9">
        <v>284921738</v>
      </c>
      <c r="P7" s="27">
        <f t="shared" si="3"/>
        <v>1718238262</v>
      </c>
      <c r="Q7" s="9">
        <v>284921738</v>
      </c>
      <c r="R7" s="25">
        <f t="shared" si="1"/>
        <v>0.14223613590526968</v>
      </c>
      <c r="S7" s="9">
        <v>284921738</v>
      </c>
      <c r="T7" s="10">
        <v>284921738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47822497</v>
      </c>
      <c r="P8" s="27">
        <f t="shared" si="3"/>
        <v>70384803</v>
      </c>
      <c r="Q8" s="9">
        <v>47822497</v>
      </c>
      <c r="R8" s="25">
        <f t="shared" si="1"/>
        <v>0.40456466732596041</v>
      </c>
      <c r="S8" s="9">
        <v>47822497</v>
      </c>
      <c r="T8" s="10">
        <v>47822497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/>
      <c r="L9" s="27"/>
      <c r="M9" s="27">
        <f t="shared" si="4"/>
        <v>495633000</v>
      </c>
      <c r="N9" s="9">
        <v>0</v>
      </c>
      <c r="O9" s="9">
        <v>211199375</v>
      </c>
      <c r="P9" s="27">
        <f t="shared" si="3"/>
        <v>284433625</v>
      </c>
      <c r="Q9" s="9">
        <v>211199375</v>
      </c>
      <c r="R9" s="25">
        <f t="shared" si="1"/>
        <v>0.42612048632758515</v>
      </c>
      <c r="S9" s="9">
        <v>211199375</v>
      </c>
      <c r="T9" s="10">
        <v>211199375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/>
      <c r="L10" s="27"/>
      <c r="M10" s="27">
        <f t="shared" si="4"/>
        <v>8112947300</v>
      </c>
      <c r="N10" s="9">
        <v>0</v>
      </c>
      <c r="O10" s="9">
        <v>65629373</v>
      </c>
      <c r="P10" s="27">
        <f t="shared" si="3"/>
        <v>8047317927</v>
      </c>
      <c r="Q10" s="9">
        <v>65629373</v>
      </c>
      <c r="R10" s="25">
        <f t="shared" si="1"/>
        <v>8.0894612738332469E-3</v>
      </c>
      <c r="S10" s="9">
        <v>65629373</v>
      </c>
      <c r="T10" s="10">
        <v>65629373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1422135486</v>
      </c>
      <c r="P11" s="27">
        <f t="shared" si="3"/>
        <v>4183103414</v>
      </c>
      <c r="Q11" s="9">
        <v>1422135486</v>
      </c>
      <c r="R11" s="25">
        <f t="shared" si="1"/>
        <v>0.25371541006039905</v>
      </c>
      <c r="S11" s="9">
        <v>1422135486</v>
      </c>
      <c r="T11" s="10">
        <v>1422135486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134722659</v>
      </c>
      <c r="P12" s="27">
        <f t="shared" si="3"/>
        <v>1328289841</v>
      </c>
      <c r="Q12" s="9">
        <v>134722659</v>
      </c>
      <c r="R12" s="25">
        <f t="shared" si="1"/>
        <v>9.2085788057176543E-2</v>
      </c>
      <c r="S12" s="9">
        <v>134722659</v>
      </c>
      <c r="T12" s="10">
        <v>134722659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/>
      <c r="M13" s="27">
        <f t="shared" si="4"/>
        <v>18145035800</v>
      </c>
      <c r="N13" s="9">
        <v>0</v>
      </c>
      <c r="O13" s="9">
        <v>14022318</v>
      </c>
      <c r="P13" s="27">
        <f t="shared" si="3"/>
        <v>18131013482</v>
      </c>
      <c r="Q13" s="9">
        <v>14022318</v>
      </c>
      <c r="R13" s="25">
        <f t="shared" si="1"/>
        <v>7.7279086988629698E-4</v>
      </c>
      <c r="S13" s="9">
        <v>14022318</v>
      </c>
      <c r="T13" s="10">
        <v>14022318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617440261</v>
      </c>
      <c r="P14" s="27">
        <f t="shared" si="3"/>
        <v>8577343339</v>
      </c>
      <c r="Q14" s="9">
        <v>617440261</v>
      </c>
      <c r="R14" s="25">
        <f t="shared" si="1"/>
        <v>6.7151146547918761E-2</v>
      </c>
      <c r="S14" s="9">
        <v>617440261</v>
      </c>
      <c r="T14" s="48">
        <v>617440261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5764040</v>
      </c>
      <c r="P15" s="27">
        <f t="shared" si="3"/>
        <v>34488960</v>
      </c>
      <c r="Q15" s="9">
        <v>5764040</v>
      </c>
      <c r="R15" s="25">
        <f t="shared" si="1"/>
        <v>0.14319528979206519</v>
      </c>
      <c r="S15" s="9">
        <v>5764040</v>
      </c>
      <c r="T15" s="48">
        <v>5764040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/>
      <c r="M16" s="27">
        <f t="shared" si="4"/>
        <v>17544200</v>
      </c>
      <c r="N16" s="27">
        <v>0</v>
      </c>
      <c r="O16" s="9">
        <v>1273950</v>
      </c>
      <c r="P16" s="27">
        <f t="shared" si="3"/>
        <v>16270250</v>
      </c>
      <c r="Q16" s="9">
        <v>1273950</v>
      </c>
      <c r="R16" s="25">
        <f t="shared" si="1"/>
        <v>7.261374129341891E-2</v>
      </c>
      <c r="S16" s="9">
        <v>1273950</v>
      </c>
      <c r="T16" s="48">
        <v>1273950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0</v>
      </c>
      <c r="P17" s="27">
        <f t="shared" si="3"/>
        <v>14844096100</v>
      </c>
      <c r="Q17" s="9">
        <v>0</v>
      </c>
      <c r="R17" s="25">
        <f t="shared" si="1"/>
        <v>0</v>
      </c>
      <c r="S17" s="27">
        <v>0</v>
      </c>
      <c r="T17" s="48">
        <v>0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4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18888021852</v>
      </c>
      <c r="P18" s="24">
        <f>SUM(P19:P25)</f>
        <v>77491973148</v>
      </c>
      <c r="Q18" s="14">
        <f>SUM(Q19:Q25)</f>
        <v>18888021852</v>
      </c>
      <c r="R18" s="26">
        <f t="shared" si="1"/>
        <v>0.19597450541473882</v>
      </c>
      <c r="S18" s="14">
        <f>SUM(S19:S25)</f>
        <v>11027613582</v>
      </c>
      <c r="T18" s="22">
        <f>SUM(T19:T25)</f>
        <v>11027613582</v>
      </c>
      <c r="U18" s="103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195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3378463100</v>
      </c>
      <c r="P19" s="27">
        <f t="shared" ref="P19:P25" si="6">+M19-O19-N19</f>
        <v>22417281600</v>
      </c>
      <c r="Q19" s="9">
        <v>3378463100</v>
      </c>
      <c r="R19" s="25">
        <f t="shared" si="1"/>
        <v>0.13096978355503727</v>
      </c>
      <c r="S19" s="9">
        <v>3378463100</v>
      </c>
      <c r="T19" s="48">
        <v>3378463100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196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2377674500</v>
      </c>
      <c r="P20" s="27">
        <f t="shared" si="6"/>
        <v>16081811300</v>
      </c>
      <c r="Q20" s="9">
        <v>2377674500</v>
      </c>
      <c r="R20" s="25">
        <f t="shared" si="1"/>
        <v>0.12880502337719504</v>
      </c>
      <c r="S20" s="9">
        <v>2377674500</v>
      </c>
      <c r="T20" s="48">
        <v>2377674500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104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1384937952</v>
      </c>
      <c r="P21" s="27">
        <f t="shared" si="6"/>
        <v>20493825548</v>
      </c>
      <c r="Q21" s="9">
        <v>1384937952</v>
      </c>
      <c r="R21" s="25">
        <f t="shared" si="1"/>
        <v>6.3300558644459048E-2</v>
      </c>
      <c r="S21" s="9">
        <v>1377558882</v>
      </c>
      <c r="T21" s="48">
        <v>1377558882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197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1157352100</v>
      </c>
      <c r="P22" s="27">
        <f t="shared" si="6"/>
        <v>8215220500</v>
      </c>
      <c r="Q22" s="9">
        <v>1157352100</v>
      </c>
      <c r="R22" s="25">
        <f t="shared" si="1"/>
        <v>0.12348286317888858</v>
      </c>
      <c r="S22" s="9">
        <v>1157352100</v>
      </c>
      <c r="T22" s="48">
        <v>1157352100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1289683500</v>
      </c>
      <c r="T23" s="48">
        <v>1289683500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868069500</v>
      </c>
      <c r="P24" s="27">
        <f t="shared" si="6"/>
        <v>6126359900</v>
      </c>
      <c r="Q24" s="9">
        <v>868069500</v>
      </c>
      <c r="R24" s="25">
        <f t="shared" si="1"/>
        <v>0.1241086942703289</v>
      </c>
      <c r="S24" s="9">
        <v>868069500</v>
      </c>
      <c r="T24" s="48">
        <v>868069500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578812000</v>
      </c>
      <c r="P25" s="27">
        <f t="shared" si="6"/>
        <v>4157474300</v>
      </c>
      <c r="Q25" s="9">
        <v>578812000</v>
      </c>
      <c r="R25" s="25">
        <f t="shared" si="1"/>
        <v>0.1222079839219179</v>
      </c>
      <c r="S25" s="9">
        <v>578812000</v>
      </c>
      <c r="T25" s="48">
        <v>578812000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18754070000</v>
      </c>
      <c r="N26" s="14">
        <v>0</v>
      </c>
      <c r="O26" s="14">
        <f>O27+O28+O29+O30+O31+O32</f>
        <v>1400337782</v>
      </c>
      <c r="P26" s="24">
        <f>P27+P28+P29+P30+P31+P32</f>
        <v>17353732218</v>
      </c>
      <c r="Q26" s="14">
        <f>Q27+Q28+Q29+Q30+Q31+Q32</f>
        <v>1400337782</v>
      </c>
      <c r="R26" s="26">
        <f>IF(Q26&gt;1,Q26/(M26-N26),0)</f>
        <v>7.4668473669982041E-2</v>
      </c>
      <c r="S26" s="24">
        <f>S27+S28+S29+S30+S31+S32</f>
        <v>1400337782</v>
      </c>
      <c r="T26" s="22">
        <f>T27+T28+T29+T30+T31+T32</f>
        <v>1400337782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132</v>
      </c>
      <c r="H27" s="7" t="s">
        <v>5</v>
      </c>
      <c r="I27" s="8" t="s">
        <v>6</v>
      </c>
      <c r="J27" s="9">
        <v>15324639437</v>
      </c>
      <c r="K27" s="9"/>
      <c r="L27" s="27"/>
      <c r="M27" s="27">
        <f>J27+K27-L27</f>
        <v>15324639437</v>
      </c>
      <c r="N27" s="9">
        <v>0</v>
      </c>
      <c r="O27" s="9">
        <v>902720098</v>
      </c>
      <c r="P27" s="27">
        <f t="shared" ref="P27:P32" si="9">+M27-O27-N27</f>
        <v>14421919339</v>
      </c>
      <c r="Q27" s="9">
        <v>902720098</v>
      </c>
      <c r="R27" s="25">
        <f t="shared" si="1"/>
        <v>5.8906449428132147E-2</v>
      </c>
      <c r="S27" s="9">
        <v>902720098</v>
      </c>
      <c r="T27" s="48">
        <v>902720098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/>
      <c r="L28" s="27"/>
      <c r="M28" s="27">
        <f t="shared" ref="M28:M32" si="10">J28+K28-L28</f>
        <v>311641107</v>
      </c>
      <c r="N28" s="9">
        <v>0</v>
      </c>
      <c r="O28" s="9">
        <v>123702425</v>
      </c>
      <c r="P28" s="27">
        <f t="shared" si="9"/>
        <v>187938682</v>
      </c>
      <c r="Q28" s="9">
        <v>123702425</v>
      </c>
      <c r="R28" s="25">
        <f t="shared" si="1"/>
        <v>0.39693872926718876</v>
      </c>
      <c r="S28" s="9">
        <v>123702425</v>
      </c>
      <c r="T28" s="48">
        <v>123702425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69680822</v>
      </c>
      <c r="P29" s="27">
        <f t="shared" si="9"/>
        <v>978772887</v>
      </c>
      <c r="Q29" s="9">
        <v>69680822</v>
      </c>
      <c r="R29" s="25">
        <f t="shared" si="1"/>
        <v>6.6460561302664062E-2</v>
      </c>
      <c r="S29" s="9">
        <v>69680822</v>
      </c>
      <c r="T29" s="48">
        <v>69680822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/>
      <c r="L30" s="27"/>
      <c r="M30" s="27">
        <f t="shared" si="10"/>
        <v>454335960</v>
      </c>
      <c r="N30" s="9">
        <v>0</v>
      </c>
      <c r="O30" s="9">
        <v>75972320</v>
      </c>
      <c r="P30" s="27">
        <f t="shared" si="9"/>
        <v>378363640</v>
      </c>
      <c r="Q30" s="9">
        <v>75972320</v>
      </c>
      <c r="R30" s="25">
        <f t="shared" si="1"/>
        <v>0.1672161719270471</v>
      </c>
      <c r="S30" s="9">
        <v>75972320</v>
      </c>
      <c r="T30" s="48">
        <v>75972320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/>
      <c r="L31" s="27"/>
      <c r="M31" s="27">
        <f t="shared" si="10"/>
        <v>1520168203</v>
      </c>
      <c r="N31" s="9">
        <v>0</v>
      </c>
      <c r="O31" s="9">
        <v>228262117</v>
      </c>
      <c r="P31" s="27">
        <f t="shared" si="9"/>
        <v>1291906086</v>
      </c>
      <c r="Q31" s="9">
        <v>228262117</v>
      </c>
      <c r="R31" s="25">
        <f t="shared" si="1"/>
        <v>0.15015582917043818</v>
      </c>
      <c r="S31" s="9">
        <v>228262117</v>
      </c>
      <c r="T31" s="48">
        <v>228262117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0</v>
      </c>
      <c r="P32" s="27">
        <f t="shared" si="9"/>
        <v>94831584</v>
      </c>
      <c r="Q32" s="9">
        <v>0</v>
      </c>
      <c r="R32" s="25">
        <f t="shared" si="1"/>
        <v>0</v>
      </c>
      <c r="S32" s="9">
        <v>0</v>
      </c>
      <c r="T32" s="48">
        <v>0</v>
      </c>
    </row>
    <row r="33" spans="1:21" ht="16.5" customHeight="1" x14ac:dyDescent="0.25">
      <c r="A33" s="78" t="s">
        <v>3</v>
      </c>
      <c r="B33" s="78" t="s">
        <v>34</v>
      </c>
      <c r="C33" s="78"/>
      <c r="D33" s="78"/>
      <c r="E33" s="78"/>
      <c r="F33" s="78"/>
      <c r="G33" s="79" t="s">
        <v>10</v>
      </c>
      <c r="H33" s="78" t="s">
        <v>5</v>
      </c>
      <c r="I33" s="80" t="s">
        <v>6</v>
      </c>
      <c r="J33" s="61">
        <f>J3</f>
        <v>349572344000</v>
      </c>
      <c r="K33" s="61">
        <f t="shared" ref="K33:L33" si="11">K3</f>
        <v>0</v>
      </c>
      <c r="L33" s="61">
        <f t="shared" si="11"/>
        <v>0</v>
      </c>
      <c r="M33" s="61">
        <f>M3</f>
        <v>349572344000</v>
      </c>
      <c r="N33" s="61">
        <f>N3</f>
        <v>0</v>
      </c>
      <c r="O33" s="61">
        <f>O3</f>
        <v>47585692081</v>
      </c>
      <c r="P33" s="61">
        <f>P3</f>
        <v>301986651919</v>
      </c>
      <c r="Q33" s="61">
        <f>Q3</f>
        <v>47585692081</v>
      </c>
      <c r="R33" s="73">
        <f>IF(Q33&gt;1,Q33/(M33-N33),0)</f>
        <v>0.13612544841648</v>
      </c>
      <c r="S33" s="61">
        <f>S3</f>
        <v>39725283811</v>
      </c>
      <c r="T33" s="70">
        <f>T3</f>
        <v>39725283811</v>
      </c>
      <c r="U33" s="102"/>
    </row>
    <row r="34" spans="1:21" ht="15" customHeight="1" thickBot="1" x14ac:dyDescent="0.3">
      <c r="A34" s="129" t="s">
        <v>25</v>
      </c>
      <c r="B34" s="130"/>
      <c r="C34" s="130"/>
      <c r="D34" s="130"/>
      <c r="E34" s="130"/>
      <c r="F34" s="130"/>
      <c r="G34" s="130"/>
      <c r="H34" s="130"/>
      <c r="I34" s="131"/>
      <c r="J34" s="74">
        <f>J33</f>
        <v>349572344000</v>
      </c>
      <c r="K34" s="74">
        <f t="shared" ref="K34:L34" si="12">K33</f>
        <v>0</v>
      </c>
      <c r="L34" s="74">
        <f t="shared" si="12"/>
        <v>0</v>
      </c>
      <c r="M34" s="74">
        <f t="shared" ref="M34:T34" si="13">M33</f>
        <v>349572344000</v>
      </c>
      <c r="N34" s="74">
        <f t="shared" ref="N34" si="14">N33</f>
        <v>0</v>
      </c>
      <c r="O34" s="74">
        <f t="shared" si="13"/>
        <v>47585692081</v>
      </c>
      <c r="P34" s="74">
        <f t="shared" si="13"/>
        <v>301986651919</v>
      </c>
      <c r="Q34" s="74">
        <f t="shared" si="13"/>
        <v>47585692081</v>
      </c>
      <c r="R34" s="73">
        <f t="shared" si="1"/>
        <v>0.13612544841648</v>
      </c>
      <c r="S34" s="74">
        <f t="shared" si="13"/>
        <v>39725283811</v>
      </c>
      <c r="T34" s="75">
        <f t="shared" si="13"/>
        <v>39725283811</v>
      </c>
    </row>
    <row r="35" spans="1:21" ht="15.75" customHeight="1" thickBot="1" x14ac:dyDescent="0.3">
      <c r="A35" s="123" t="s">
        <v>101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5"/>
    </row>
    <row r="36" spans="1:21" ht="15.75" customHeight="1" x14ac:dyDescent="0.25">
      <c r="A36" s="87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J37+J38+J39+J40+J41+J42</f>
        <v>894100000</v>
      </c>
      <c r="K36" s="46">
        <f t="shared" ref="K36:L36" si="15">K37+K38+K39+K40+K41+K42</f>
        <v>0</v>
      </c>
      <c r="L36" s="46">
        <f t="shared" si="15"/>
        <v>3600000</v>
      </c>
      <c r="M36" s="46">
        <f>M37+M38+M39+M40+M41+M42</f>
        <v>890500000</v>
      </c>
      <c r="N36" s="46">
        <f>N37+N38+N39+N40+N41+N42</f>
        <v>0</v>
      </c>
      <c r="O36" s="46">
        <f>O37+O38+O39+O40+O41+O42</f>
        <v>141500000</v>
      </c>
      <c r="P36" s="46">
        <f>P37+P38+P39+P40+P41+P42</f>
        <v>749000000</v>
      </c>
      <c r="Q36" s="46">
        <f>Q37+Q38+Q39+Q40+Q41+Q42</f>
        <v>0</v>
      </c>
      <c r="R36" s="59">
        <f t="shared" ref="R36:R72" si="16">IF(Q36&gt;1,Q36/(M36-N36),0)</f>
        <v>0</v>
      </c>
      <c r="S36" s="46">
        <f>S37+S38+S39+S40+S41+S42</f>
        <v>0</v>
      </c>
      <c r="T36" s="46">
        <f>T37+T38+T39+T40+T41+T42</f>
        <v>0</v>
      </c>
    </row>
    <row r="37" spans="1:21" ht="15.75" customHeight="1" x14ac:dyDescent="0.25">
      <c r="A37" s="88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134</v>
      </c>
      <c r="H37" s="7" t="s">
        <v>5</v>
      </c>
      <c r="I37" s="8">
        <v>10</v>
      </c>
      <c r="J37" s="43">
        <v>321500000</v>
      </c>
      <c r="K37" s="43">
        <v>0</v>
      </c>
      <c r="L37" s="43"/>
      <c r="M37" s="43">
        <f>J37+K37-L37</f>
        <v>321500000</v>
      </c>
      <c r="N37" s="43"/>
      <c r="O37" s="43">
        <v>50000000</v>
      </c>
      <c r="P37" s="27">
        <f t="shared" ref="P37:P42" si="17">+M37-O37-N37</f>
        <v>271500000</v>
      </c>
      <c r="Q37" s="27">
        <v>0</v>
      </c>
      <c r="R37" s="66">
        <f>IF(Q37&gt;1,Q37/(M37-N37),0)</f>
        <v>0</v>
      </c>
      <c r="S37" s="43">
        <v>0</v>
      </c>
      <c r="T37" s="67">
        <v>0</v>
      </c>
    </row>
    <row r="38" spans="1:21" ht="15.75" customHeight="1" x14ac:dyDescent="0.25">
      <c r="A38" s="88" t="s">
        <v>3</v>
      </c>
      <c r="B38" s="86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105</v>
      </c>
      <c r="H38" s="7" t="s">
        <v>5</v>
      </c>
      <c r="I38" s="8">
        <v>10</v>
      </c>
      <c r="J38" s="43">
        <v>144400000</v>
      </c>
      <c r="K38" s="43"/>
      <c r="L38" s="43"/>
      <c r="M38" s="43">
        <f t="shared" ref="M38:M42" si="18">J38+K38-L38</f>
        <v>144400000</v>
      </c>
      <c r="N38" s="43"/>
      <c r="O38" s="43">
        <v>73400000</v>
      </c>
      <c r="P38" s="27">
        <f t="shared" si="17"/>
        <v>71000000</v>
      </c>
      <c r="Q38" s="27">
        <v>0</v>
      </c>
      <c r="R38" s="66">
        <f t="shared" si="16"/>
        <v>0</v>
      </c>
      <c r="S38" s="43">
        <v>0</v>
      </c>
      <c r="T38" s="67">
        <v>0</v>
      </c>
      <c r="U38" s="102"/>
    </row>
    <row r="39" spans="1:21" ht="15.75" customHeight="1" x14ac:dyDescent="0.25">
      <c r="A39" s="88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106</v>
      </c>
      <c r="H39" s="7" t="s">
        <v>5</v>
      </c>
      <c r="I39" s="8">
        <v>10</v>
      </c>
      <c r="J39" s="43">
        <v>18700000</v>
      </c>
      <c r="K39" s="43"/>
      <c r="L39" s="43">
        <v>3600000</v>
      </c>
      <c r="M39" s="43">
        <f t="shared" si="18"/>
        <v>15100000</v>
      </c>
      <c r="N39" s="43"/>
      <c r="O39" s="43">
        <v>15100000</v>
      </c>
      <c r="P39" s="27">
        <f t="shared" si="17"/>
        <v>0</v>
      </c>
      <c r="Q39" s="27">
        <v>0</v>
      </c>
      <c r="R39" s="66">
        <f t="shared" si="16"/>
        <v>0</v>
      </c>
      <c r="S39" s="43">
        <v>0</v>
      </c>
      <c r="T39" s="67">
        <v>0</v>
      </c>
    </row>
    <row r="40" spans="1:21" ht="15.75" customHeight="1" x14ac:dyDescent="0.25">
      <c r="A40" s="88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116</v>
      </c>
      <c r="H40" s="7" t="s">
        <v>5</v>
      </c>
      <c r="I40" s="8">
        <v>10</v>
      </c>
      <c r="J40" s="43">
        <v>240000000</v>
      </c>
      <c r="K40" s="43"/>
      <c r="L40" s="43"/>
      <c r="M40" s="43">
        <f>J40+K40-L40</f>
        <v>240000000</v>
      </c>
      <c r="N40" s="109">
        <v>0</v>
      </c>
      <c r="O40" s="43">
        <v>0</v>
      </c>
      <c r="P40" s="27">
        <f>+M40-O40-N40</f>
        <v>240000000</v>
      </c>
      <c r="Q40" s="27">
        <v>0</v>
      </c>
      <c r="R40" s="66">
        <f t="shared" si="16"/>
        <v>0</v>
      </c>
      <c r="S40" s="43">
        <v>0</v>
      </c>
      <c r="T40" s="67">
        <v>0</v>
      </c>
    </row>
    <row r="41" spans="1:21" ht="15.75" customHeight="1" x14ac:dyDescent="0.25">
      <c r="A41" s="88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117</v>
      </c>
      <c r="H41" s="7" t="s">
        <v>5</v>
      </c>
      <c r="I41" s="8">
        <v>10</v>
      </c>
      <c r="J41" s="43">
        <v>57000000</v>
      </c>
      <c r="K41" s="43"/>
      <c r="L41" s="43"/>
      <c r="M41" s="43">
        <f t="shared" si="18"/>
        <v>57000000</v>
      </c>
      <c r="N41" s="43">
        <v>0</v>
      </c>
      <c r="O41" s="43">
        <v>3000000</v>
      </c>
      <c r="P41" s="27">
        <f>+M41-O41-N41</f>
        <v>54000000</v>
      </c>
      <c r="Q41" s="27">
        <v>0</v>
      </c>
      <c r="R41" s="66">
        <f t="shared" si="16"/>
        <v>0</v>
      </c>
      <c r="S41" s="43">
        <v>0</v>
      </c>
      <c r="T41" s="67">
        <v>0</v>
      </c>
    </row>
    <row r="42" spans="1:21" ht="15.75" customHeight="1" x14ac:dyDescent="0.25">
      <c r="A42" s="88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45</v>
      </c>
      <c r="G42" s="23" t="s">
        <v>135</v>
      </c>
      <c r="H42" s="7" t="s">
        <v>5</v>
      </c>
      <c r="I42" s="8">
        <v>10</v>
      </c>
      <c r="J42" s="43">
        <v>112500000</v>
      </c>
      <c r="K42" s="43"/>
      <c r="L42" s="43"/>
      <c r="M42" s="43">
        <f t="shared" si="18"/>
        <v>112500000</v>
      </c>
      <c r="N42" s="43">
        <v>0</v>
      </c>
      <c r="O42" s="43">
        <v>0</v>
      </c>
      <c r="P42" s="27">
        <f t="shared" si="17"/>
        <v>112500000</v>
      </c>
      <c r="Q42" s="27">
        <v>0</v>
      </c>
      <c r="R42" s="66">
        <f t="shared" si="16"/>
        <v>0</v>
      </c>
      <c r="S42" s="43">
        <v>0</v>
      </c>
      <c r="T42" s="67">
        <v>0</v>
      </c>
    </row>
    <row r="43" spans="1:21" s="45" customFormat="1" ht="15" customHeight="1" x14ac:dyDescent="0.25">
      <c r="A43" s="87" t="s">
        <v>3</v>
      </c>
      <c r="B43" s="11" t="s">
        <v>50</v>
      </c>
      <c r="C43" s="11" t="s">
        <v>50</v>
      </c>
      <c r="D43" s="11"/>
      <c r="E43" s="11"/>
      <c r="F43" s="115"/>
      <c r="G43" s="12" t="s">
        <v>80</v>
      </c>
      <c r="H43" s="11" t="s">
        <v>5</v>
      </c>
      <c r="I43" s="13">
        <v>10</v>
      </c>
      <c r="J43" s="46">
        <f>J45+J46+J47+J48+J50+J51+J52+J53+J54+J55+J56+J57+J58+J59+J63+J64+J65+J66+J67+J68+J70+J71+J72+J73+J74+J75+J77+J78+J79+J80+J81+J60+J61+J62+J49</f>
        <v>53690471847</v>
      </c>
      <c r="K43" s="46">
        <f>K45+K46+K47+K48+K50+K51+K52+K53+K54+K55+K56+K57+K58+K59+K63+K64+K65+K66+K67+K68+K70+K71+K72+K73+K74+K75+K77+K78+K79+K80+K81+K60+K61+K62+K49</f>
        <v>1011284820</v>
      </c>
      <c r="L43" s="46">
        <f t="shared" ref="L43:M43" si="19">L45+L46+L47+L48+L50+L51+L52+L53+L54+L55+L56+L57+L58+L59+L63+L64+L65+L66+L67+L68+L70+L71+L72+L73+L74+L75+L77+L78+L79+L80+L81+L60+L61+L62+L49</f>
        <v>1007684820</v>
      </c>
      <c r="M43" s="46">
        <f t="shared" si="19"/>
        <v>53694071847</v>
      </c>
      <c r="N43" s="46">
        <f>N45+N47+N48+N50+N51+N52+N53+N54+N55+N56+N57+N58+N59+N63+N64+N65+N66+N67+N68+N70+N71+N72+N73+N74+N75+N77+N78+N79+N80+N81+N60+N61+N62</f>
        <v>0</v>
      </c>
      <c r="O43" s="46">
        <f t="shared" ref="O43:P43" si="20">O45+O46+O47+O48+O50+O51+O52+O53+O54+O55+O56+O57+O58+O59+O63+O64+O65+O66+O67+O68+O70+O71+O72+O73+O74+O75+O77+O78+O79+O80+O81+O60+O61+O62+O49</f>
        <v>23425549699.310001</v>
      </c>
      <c r="P43" s="46">
        <f t="shared" si="20"/>
        <v>30268522147.689999</v>
      </c>
      <c r="Q43" s="46">
        <f>Q45+Q46+Q47+Q48+Q50+Q51+Q52+Q53+Q54+Q55+Q56+Q57+Q58+Q59+Q63+Q64+Q65+Q66+Q67+Q68+Q70+Q71+Q72+Q73+Q74+Q75+Q77+Q78+Q79+Q80+Q81+Q60+Q61+Q62+Q49</f>
        <v>19240600431.310001</v>
      </c>
      <c r="R43" s="59">
        <f>IF(Q43&gt;1,Q43/(M43-N43),0)</f>
        <v>0.3583375178946317</v>
      </c>
      <c r="S43" s="24">
        <f t="shared" ref="S43:T43" si="21">S45+S46+S47+S48+S50+S51+S52+S53+S54+S55+S56+S57+S58+S59+S63+S64+S65+S66+S67+S68+S70+S71+S72+S73+S74+S75+S77+S78+S79+S80+S81+S60+S61+S62+S49</f>
        <v>2447106241.0699997</v>
      </c>
      <c r="T43" s="24">
        <f t="shared" si="21"/>
        <v>2303860103.3699999</v>
      </c>
    </row>
    <row r="44" spans="1:21" s="45" customFormat="1" ht="15" customHeight="1" x14ac:dyDescent="0.25">
      <c r="A44" s="87" t="s">
        <v>3</v>
      </c>
      <c r="B44" s="11" t="s">
        <v>50</v>
      </c>
      <c r="C44" s="11" t="s">
        <v>50</v>
      </c>
      <c r="D44" s="11"/>
      <c r="E44" s="11"/>
      <c r="F44" s="115"/>
      <c r="G44" s="12" t="s">
        <v>80</v>
      </c>
      <c r="H44" s="11" t="s">
        <v>8</v>
      </c>
      <c r="I44" s="13">
        <v>20</v>
      </c>
      <c r="J44" s="46">
        <f>J69+J76</f>
        <v>2873920000</v>
      </c>
      <c r="K44" s="46">
        <f t="shared" ref="K44:Q44" si="22">K69+K76</f>
        <v>0</v>
      </c>
      <c r="L44" s="46">
        <f t="shared" si="22"/>
        <v>0</v>
      </c>
      <c r="M44" s="46">
        <f>M69+M76</f>
        <v>2873920000</v>
      </c>
      <c r="N44" s="46">
        <f>N69+N76</f>
        <v>0</v>
      </c>
      <c r="O44" s="46">
        <f t="shared" si="22"/>
        <v>0</v>
      </c>
      <c r="P44" s="24">
        <f t="shared" si="22"/>
        <v>2873920000</v>
      </c>
      <c r="Q44" s="24">
        <f t="shared" si="22"/>
        <v>0</v>
      </c>
      <c r="R44" s="59">
        <f t="shared" ref="R44" si="23">IF(Q44&gt;1,Q44/(M44-N44),0)</f>
        <v>0</v>
      </c>
      <c r="S44" s="46">
        <f t="shared" ref="S44:T44" si="24">S69+S76</f>
        <v>0</v>
      </c>
      <c r="T44" s="65">
        <f t="shared" si="24"/>
        <v>0</v>
      </c>
    </row>
    <row r="45" spans="1:21" s="6" customFormat="1" x14ac:dyDescent="0.25">
      <c r="A45" s="88" t="s">
        <v>3</v>
      </c>
      <c r="B45" s="7" t="s">
        <v>50</v>
      </c>
      <c r="C45" s="7" t="s">
        <v>50</v>
      </c>
      <c r="D45" s="7" t="s">
        <v>34</v>
      </c>
      <c r="E45" s="62" t="s">
        <v>35</v>
      </c>
      <c r="F45" s="62" t="s">
        <v>42</v>
      </c>
      <c r="G45" s="23" t="s">
        <v>215</v>
      </c>
      <c r="H45" s="7" t="s">
        <v>5</v>
      </c>
      <c r="I45" s="8">
        <v>10</v>
      </c>
      <c r="J45" s="43">
        <v>210000</v>
      </c>
      <c r="K45" s="43"/>
      <c r="L45" s="43"/>
      <c r="M45" s="43">
        <f>J45+K45-L45</f>
        <v>210000</v>
      </c>
      <c r="N45" s="43">
        <v>0</v>
      </c>
      <c r="O45" s="43">
        <v>210000</v>
      </c>
      <c r="P45" s="27">
        <f t="shared" ref="P45:P81" si="25">+M45-O45-N45</f>
        <v>0</v>
      </c>
      <c r="Q45" s="9">
        <v>0</v>
      </c>
      <c r="R45" s="25">
        <f t="shared" si="16"/>
        <v>0</v>
      </c>
      <c r="S45" s="9">
        <v>0</v>
      </c>
      <c r="T45" s="10">
        <v>0</v>
      </c>
    </row>
    <row r="46" spans="1:21" s="6" customFormat="1" x14ac:dyDescent="0.25">
      <c r="A46" s="88" t="s">
        <v>3</v>
      </c>
      <c r="B46" s="7" t="s">
        <v>50</v>
      </c>
      <c r="C46" s="7" t="s">
        <v>50</v>
      </c>
      <c r="D46" s="7" t="s">
        <v>34</v>
      </c>
      <c r="E46" s="62" t="s">
        <v>35</v>
      </c>
      <c r="F46" s="62" t="s">
        <v>43</v>
      </c>
      <c r="G46" s="23" t="s">
        <v>223</v>
      </c>
      <c r="H46" s="7" t="s">
        <v>5</v>
      </c>
      <c r="I46" s="8">
        <v>10</v>
      </c>
      <c r="J46" s="43">
        <v>0</v>
      </c>
      <c r="K46" s="43">
        <v>300000</v>
      </c>
      <c r="L46" s="43"/>
      <c r="M46" s="43">
        <f>J46+K46-L46</f>
        <v>300000</v>
      </c>
      <c r="N46" s="43">
        <v>0</v>
      </c>
      <c r="O46" s="43">
        <v>300000</v>
      </c>
      <c r="P46" s="27">
        <f t="shared" ref="P46" si="26">+M46-O46-N46</f>
        <v>0</v>
      </c>
      <c r="Q46" s="9">
        <v>0</v>
      </c>
      <c r="R46" s="25">
        <f t="shared" ref="R46" si="27">IF(Q46&gt;1,Q46/(M46-N46),0)</f>
        <v>0</v>
      </c>
      <c r="S46" s="9">
        <v>0</v>
      </c>
      <c r="T46" s="10">
        <v>0</v>
      </c>
    </row>
    <row r="47" spans="1:21" s="6" customFormat="1" ht="32.25" customHeight="1" x14ac:dyDescent="0.25">
      <c r="A47" s="88" t="s">
        <v>3</v>
      </c>
      <c r="B47" s="7" t="s">
        <v>50</v>
      </c>
      <c r="C47" s="7" t="s">
        <v>50</v>
      </c>
      <c r="D47" s="7" t="s">
        <v>34</v>
      </c>
      <c r="E47" s="7" t="s">
        <v>37</v>
      </c>
      <c r="F47" s="62" t="s">
        <v>44</v>
      </c>
      <c r="G47" s="23" t="s">
        <v>200</v>
      </c>
      <c r="H47" s="7" t="s">
        <v>5</v>
      </c>
      <c r="I47" s="8">
        <v>10</v>
      </c>
      <c r="J47" s="43">
        <v>40788000</v>
      </c>
      <c r="K47" s="43"/>
      <c r="L47" s="43"/>
      <c r="M47" s="43">
        <f t="shared" ref="M47" si="28">J47+K47-L47</f>
        <v>40788000</v>
      </c>
      <c r="N47" s="43">
        <v>0</v>
      </c>
      <c r="O47" s="43">
        <v>788000</v>
      </c>
      <c r="P47" s="27">
        <f>+M47-O47-N47</f>
        <v>40000000</v>
      </c>
      <c r="Q47" s="9">
        <v>0</v>
      </c>
      <c r="R47" s="25">
        <f>IF(Q47&gt;1,Q47/(M47-N47),0)</f>
        <v>0</v>
      </c>
      <c r="S47" s="9">
        <v>0</v>
      </c>
      <c r="T47" s="10">
        <v>0</v>
      </c>
    </row>
    <row r="48" spans="1:21" s="6" customFormat="1" ht="16.5" x14ac:dyDescent="0.25">
      <c r="A48" s="88" t="s">
        <v>3</v>
      </c>
      <c r="B48" s="7" t="s">
        <v>50</v>
      </c>
      <c r="C48" s="7" t="s">
        <v>50</v>
      </c>
      <c r="D48" s="7" t="s">
        <v>34</v>
      </c>
      <c r="E48" s="7" t="s">
        <v>37</v>
      </c>
      <c r="F48" s="62" t="s">
        <v>45</v>
      </c>
      <c r="G48" s="23" t="s">
        <v>107</v>
      </c>
      <c r="H48" s="7" t="s">
        <v>5</v>
      </c>
      <c r="I48" s="8" t="s">
        <v>6</v>
      </c>
      <c r="J48" s="43">
        <v>841520000</v>
      </c>
      <c r="K48" s="43">
        <v>0</v>
      </c>
      <c r="L48" s="43"/>
      <c r="M48" s="43">
        <f t="shared" ref="M48:M81" si="29">J48+K48-L48</f>
        <v>841520000</v>
      </c>
      <c r="N48" s="9">
        <v>0</v>
      </c>
      <c r="O48" s="43">
        <v>206000000</v>
      </c>
      <c r="P48" s="27">
        <f>+M48-O48-N48</f>
        <v>635520000</v>
      </c>
      <c r="Q48" s="9">
        <v>0</v>
      </c>
      <c r="R48" s="25">
        <f t="shared" si="16"/>
        <v>0</v>
      </c>
      <c r="S48" s="9">
        <v>0</v>
      </c>
      <c r="T48" s="10">
        <v>0</v>
      </c>
    </row>
    <row r="49" spans="1:20" s="6" customFormat="1" ht="24.75" x14ac:dyDescent="0.25">
      <c r="A49" s="88" t="s">
        <v>3</v>
      </c>
      <c r="B49" s="7" t="s">
        <v>50</v>
      </c>
      <c r="C49" s="7" t="s">
        <v>50</v>
      </c>
      <c r="D49" s="7" t="s">
        <v>34</v>
      </c>
      <c r="E49" s="7" t="s">
        <v>39</v>
      </c>
      <c r="F49" s="62" t="s">
        <v>35</v>
      </c>
      <c r="G49" s="23" t="s">
        <v>224</v>
      </c>
      <c r="H49" s="7" t="s">
        <v>5</v>
      </c>
      <c r="I49" s="8" t="s">
        <v>6</v>
      </c>
      <c r="J49" s="43">
        <v>0</v>
      </c>
      <c r="K49" s="43">
        <v>2000000</v>
      </c>
      <c r="L49" s="43"/>
      <c r="M49" s="43">
        <f t="shared" ref="M49" si="30">J49+K49-L49</f>
        <v>2000000</v>
      </c>
      <c r="N49" s="9">
        <v>0</v>
      </c>
      <c r="O49" s="43">
        <v>2000000</v>
      </c>
      <c r="P49" s="27">
        <f>+M49-O49-N49</f>
        <v>0</v>
      </c>
      <c r="Q49" s="9">
        <v>0</v>
      </c>
      <c r="R49" s="25">
        <f t="shared" ref="R49" si="31">IF(Q49&gt;1,Q49/(M49-N49),0)</f>
        <v>0</v>
      </c>
      <c r="S49" s="9">
        <v>0</v>
      </c>
      <c r="T49" s="10">
        <v>0</v>
      </c>
    </row>
    <row r="50" spans="1:20" s="6" customFormat="1" ht="43.5" customHeight="1" x14ac:dyDescent="0.25">
      <c r="A50" s="88" t="s">
        <v>3</v>
      </c>
      <c r="B50" s="7" t="s">
        <v>50</v>
      </c>
      <c r="C50" s="7" t="s">
        <v>50</v>
      </c>
      <c r="D50" s="7" t="s">
        <v>34</v>
      </c>
      <c r="E50" s="7" t="s">
        <v>39</v>
      </c>
      <c r="F50" s="62" t="s">
        <v>37</v>
      </c>
      <c r="G50" s="23" t="s">
        <v>204</v>
      </c>
      <c r="H50" s="7" t="s">
        <v>5</v>
      </c>
      <c r="I50" s="8">
        <v>10</v>
      </c>
      <c r="J50" s="43">
        <v>759430000</v>
      </c>
      <c r="K50" s="43"/>
      <c r="L50" s="43"/>
      <c r="M50" s="43">
        <f t="shared" si="29"/>
        <v>759430000</v>
      </c>
      <c r="N50" s="27">
        <v>0</v>
      </c>
      <c r="O50" s="43">
        <v>550268060</v>
      </c>
      <c r="P50" s="27">
        <f t="shared" si="25"/>
        <v>209161940</v>
      </c>
      <c r="Q50" s="9">
        <v>502268060</v>
      </c>
      <c r="R50" s="25">
        <f t="shared" si="16"/>
        <v>0.66137505760899618</v>
      </c>
      <c r="S50" s="9">
        <v>0</v>
      </c>
      <c r="T50" s="10">
        <v>0</v>
      </c>
    </row>
    <row r="51" spans="1:20" s="6" customFormat="1" ht="23.25" customHeight="1" x14ac:dyDescent="0.25">
      <c r="A51" s="88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39</v>
      </c>
      <c r="G51" s="23" t="s">
        <v>108</v>
      </c>
      <c r="H51" s="7" t="s">
        <v>5</v>
      </c>
      <c r="I51" s="8" t="s">
        <v>6</v>
      </c>
      <c r="J51" s="43">
        <v>386480000</v>
      </c>
      <c r="K51" s="43">
        <v>2800000</v>
      </c>
      <c r="L51" s="43"/>
      <c r="M51" s="43">
        <f>J51+K51-L51</f>
        <v>389280000</v>
      </c>
      <c r="N51" s="27">
        <v>0</v>
      </c>
      <c r="O51" s="43">
        <v>147845888</v>
      </c>
      <c r="P51" s="27">
        <f t="shared" si="25"/>
        <v>241434112</v>
      </c>
      <c r="Q51" s="9">
        <v>142565888</v>
      </c>
      <c r="R51" s="25">
        <f t="shared" si="16"/>
        <v>0.366229675297986</v>
      </c>
      <c r="S51" s="9">
        <v>6767629.9900000002</v>
      </c>
      <c r="T51" s="10">
        <v>1437121.29</v>
      </c>
    </row>
    <row r="52" spans="1:20" s="6" customFormat="1" x14ac:dyDescent="0.25">
      <c r="A52" s="88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40</v>
      </c>
      <c r="G52" s="23" t="s">
        <v>109</v>
      </c>
      <c r="H52" s="7" t="s">
        <v>5</v>
      </c>
      <c r="I52" s="8" t="s">
        <v>6</v>
      </c>
      <c r="J52" s="43">
        <v>412800000</v>
      </c>
      <c r="K52" s="43">
        <v>3200000</v>
      </c>
      <c r="L52" s="43"/>
      <c r="M52" s="43">
        <f t="shared" si="29"/>
        <v>416000000</v>
      </c>
      <c r="N52" s="27">
        <v>0</v>
      </c>
      <c r="O52" s="43">
        <v>131337900</v>
      </c>
      <c r="P52" s="43">
        <f t="shared" si="25"/>
        <v>284662100</v>
      </c>
      <c r="Q52" s="9">
        <v>0</v>
      </c>
      <c r="R52" s="25">
        <f t="shared" si="16"/>
        <v>0</v>
      </c>
      <c r="S52" s="9">
        <v>0</v>
      </c>
      <c r="T52" s="10">
        <v>0</v>
      </c>
    </row>
    <row r="53" spans="1:20" s="6" customFormat="1" ht="29.25" customHeight="1" x14ac:dyDescent="0.25">
      <c r="A53" s="88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42</v>
      </c>
      <c r="G53" s="23" t="s">
        <v>110</v>
      </c>
      <c r="H53" s="7" t="s">
        <v>5</v>
      </c>
      <c r="I53" s="8" t="s">
        <v>6</v>
      </c>
      <c r="J53" s="43">
        <v>93970000</v>
      </c>
      <c r="K53" s="43">
        <v>4700000</v>
      </c>
      <c r="L53" s="43"/>
      <c r="M53" s="43">
        <f t="shared" si="29"/>
        <v>98670000</v>
      </c>
      <c r="N53" s="27">
        <v>0</v>
      </c>
      <c r="O53" s="43">
        <v>56220000</v>
      </c>
      <c r="P53" s="43">
        <f t="shared" si="25"/>
        <v>42450000</v>
      </c>
      <c r="Q53" s="9">
        <v>0</v>
      </c>
      <c r="R53" s="25">
        <f t="shared" si="16"/>
        <v>0</v>
      </c>
      <c r="S53" s="9">
        <v>0</v>
      </c>
      <c r="T53" s="10">
        <v>0</v>
      </c>
    </row>
    <row r="54" spans="1:20" s="6" customFormat="1" ht="16.5" x14ac:dyDescent="0.25">
      <c r="A54" s="88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43</v>
      </c>
      <c r="G54" s="23" t="s">
        <v>111</v>
      </c>
      <c r="H54" s="7" t="s">
        <v>5</v>
      </c>
      <c r="I54" s="8" t="s">
        <v>6</v>
      </c>
      <c r="J54" s="43">
        <v>591813000</v>
      </c>
      <c r="K54" s="43">
        <v>600000</v>
      </c>
      <c r="L54" s="43"/>
      <c r="M54" s="43">
        <f t="shared" si="29"/>
        <v>592413000</v>
      </c>
      <c r="N54" s="9">
        <v>0</v>
      </c>
      <c r="O54" s="43">
        <v>272700000</v>
      </c>
      <c r="P54" s="43">
        <f t="shared" si="25"/>
        <v>319713000</v>
      </c>
      <c r="Q54" s="9">
        <v>0</v>
      </c>
      <c r="R54" s="25">
        <f t="shared" si="16"/>
        <v>0</v>
      </c>
      <c r="S54" s="9">
        <v>0</v>
      </c>
      <c r="T54" s="10">
        <v>0</v>
      </c>
    </row>
    <row r="55" spans="1:20" s="6" customFormat="1" ht="24.75" x14ac:dyDescent="0.25">
      <c r="A55" s="88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62" t="s">
        <v>44</v>
      </c>
      <c r="G55" s="23" t="s">
        <v>112</v>
      </c>
      <c r="H55" s="7" t="s">
        <v>5</v>
      </c>
      <c r="I55" s="60" t="s">
        <v>6</v>
      </c>
      <c r="J55" s="43">
        <v>134622000</v>
      </c>
      <c r="K55" s="43">
        <v>1600000</v>
      </c>
      <c r="L55" s="43"/>
      <c r="M55" s="43">
        <f>J55+K55-L55</f>
        <v>136222000</v>
      </c>
      <c r="N55" s="9">
        <v>0</v>
      </c>
      <c r="O55" s="43">
        <v>15922000</v>
      </c>
      <c r="P55" s="27">
        <f t="shared" si="25"/>
        <v>120300000</v>
      </c>
      <c r="Q55" s="9">
        <v>0</v>
      </c>
      <c r="R55" s="25">
        <f t="shared" si="16"/>
        <v>0</v>
      </c>
      <c r="S55" s="9">
        <v>0</v>
      </c>
      <c r="T55" s="10">
        <v>0</v>
      </c>
    </row>
    <row r="56" spans="1:20" s="6" customFormat="1" ht="16.5" x14ac:dyDescent="0.25">
      <c r="A56" s="88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62" t="s">
        <v>45</v>
      </c>
      <c r="G56" s="23" t="s">
        <v>113</v>
      </c>
      <c r="H56" s="7" t="s">
        <v>5</v>
      </c>
      <c r="I56" s="8" t="s">
        <v>6</v>
      </c>
      <c r="J56" s="43">
        <v>97150000</v>
      </c>
      <c r="K56" s="43"/>
      <c r="L56" s="43">
        <v>1000000</v>
      </c>
      <c r="M56" s="43">
        <f>J56+K56-L56</f>
        <v>96150000</v>
      </c>
      <c r="N56" s="9">
        <v>0</v>
      </c>
      <c r="O56" s="43">
        <v>6790000</v>
      </c>
      <c r="P56" s="27">
        <f>+M56-O56-N56</f>
        <v>89360000</v>
      </c>
      <c r="Q56" s="9">
        <v>0</v>
      </c>
      <c r="R56" s="25">
        <f t="shared" si="16"/>
        <v>0</v>
      </c>
      <c r="S56" s="9">
        <v>0</v>
      </c>
      <c r="T56" s="10">
        <v>0</v>
      </c>
    </row>
    <row r="57" spans="1:20" s="6" customFormat="1" x14ac:dyDescent="0.25">
      <c r="A57" s="88" t="s">
        <v>3</v>
      </c>
      <c r="B57" s="7" t="s">
        <v>50</v>
      </c>
      <c r="C57" s="7" t="s">
        <v>50</v>
      </c>
      <c r="D57" s="7" t="s">
        <v>34</v>
      </c>
      <c r="E57" s="7" t="s">
        <v>40</v>
      </c>
      <c r="F57" s="62" t="s">
        <v>35</v>
      </c>
      <c r="G57" s="23" t="s">
        <v>114</v>
      </c>
      <c r="H57" s="7" t="s">
        <v>5</v>
      </c>
      <c r="I57" s="8" t="s">
        <v>6</v>
      </c>
      <c r="J57" s="43">
        <v>7300000</v>
      </c>
      <c r="K57" s="43"/>
      <c r="L57" s="43">
        <v>4600000</v>
      </c>
      <c r="M57" s="43">
        <f>J57+K57-L57</f>
        <v>2700000</v>
      </c>
      <c r="N57" s="9">
        <v>0</v>
      </c>
      <c r="O57" s="43">
        <v>2700000</v>
      </c>
      <c r="P57" s="27">
        <f t="shared" si="25"/>
        <v>0</v>
      </c>
      <c r="Q57" s="9">
        <v>0</v>
      </c>
      <c r="R57" s="25">
        <f>IF(Q57&gt;1,Q57/(M57-N57),0)</f>
        <v>0</v>
      </c>
      <c r="S57" s="9">
        <v>0</v>
      </c>
      <c r="T57" s="10">
        <v>0</v>
      </c>
    </row>
    <row r="58" spans="1:20" s="6" customFormat="1" ht="24.75" x14ac:dyDescent="0.25">
      <c r="A58" s="88" t="s">
        <v>3</v>
      </c>
      <c r="B58" s="7" t="s">
        <v>50</v>
      </c>
      <c r="C58" s="7" t="s">
        <v>50</v>
      </c>
      <c r="D58" s="7" t="s">
        <v>34</v>
      </c>
      <c r="E58" s="7" t="s">
        <v>40</v>
      </c>
      <c r="F58" s="62" t="s">
        <v>37</v>
      </c>
      <c r="G58" s="23" t="s">
        <v>115</v>
      </c>
      <c r="H58" s="7" t="s">
        <v>5</v>
      </c>
      <c r="I58" s="8" t="s">
        <v>6</v>
      </c>
      <c r="J58" s="43">
        <v>125094000</v>
      </c>
      <c r="K58" s="43">
        <v>4400000</v>
      </c>
      <c r="L58" s="43"/>
      <c r="M58" s="43">
        <f t="shared" si="29"/>
        <v>129494000</v>
      </c>
      <c r="N58" s="9">
        <v>0</v>
      </c>
      <c r="O58" s="43">
        <v>29650000</v>
      </c>
      <c r="P58" s="27">
        <f t="shared" si="25"/>
        <v>99844000</v>
      </c>
      <c r="Q58" s="9">
        <v>0</v>
      </c>
      <c r="R58" s="25">
        <f t="shared" si="16"/>
        <v>0</v>
      </c>
      <c r="S58" s="9">
        <v>0</v>
      </c>
      <c r="T58" s="10">
        <v>0</v>
      </c>
    </row>
    <row r="59" spans="1:20" s="6" customFormat="1" ht="16.5" x14ac:dyDescent="0.25">
      <c r="A59" s="88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39</v>
      </c>
      <c r="G59" s="23" t="s">
        <v>105</v>
      </c>
      <c r="H59" s="7" t="s">
        <v>5</v>
      </c>
      <c r="I59" s="8" t="s">
        <v>6</v>
      </c>
      <c r="J59" s="43">
        <v>2550000</v>
      </c>
      <c r="K59" s="43"/>
      <c r="L59" s="43"/>
      <c r="M59" s="43">
        <f t="shared" si="29"/>
        <v>2550000</v>
      </c>
      <c r="N59" s="9">
        <v>0</v>
      </c>
      <c r="O59" s="43">
        <v>2550000</v>
      </c>
      <c r="P59" s="27">
        <f t="shared" si="25"/>
        <v>0</v>
      </c>
      <c r="Q59" s="9">
        <v>0</v>
      </c>
      <c r="R59" s="25">
        <f>IF(Q59&gt;1,Q59/(M59-N59),0)</f>
        <v>0</v>
      </c>
      <c r="S59" s="9">
        <v>0</v>
      </c>
      <c r="T59" s="10">
        <v>0</v>
      </c>
    </row>
    <row r="60" spans="1:20" s="6" customFormat="1" ht="16.5" x14ac:dyDescent="0.25">
      <c r="A60" s="88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40</v>
      </c>
      <c r="G60" s="23" t="s">
        <v>106</v>
      </c>
      <c r="H60" s="7" t="s">
        <v>5</v>
      </c>
      <c r="I60" s="8" t="s">
        <v>6</v>
      </c>
      <c r="J60" s="43">
        <v>4000000</v>
      </c>
      <c r="K60" s="43"/>
      <c r="L60" s="43"/>
      <c r="M60" s="43">
        <f t="shared" si="29"/>
        <v>4000000</v>
      </c>
      <c r="N60" s="9">
        <v>0</v>
      </c>
      <c r="O60" s="43">
        <v>4000000</v>
      </c>
      <c r="P60" s="27">
        <f t="shared" ref="P60:P62" si="32">+M60-O60-N60</f>
        <v>0</v>
      </c>
      <c r="Q60" s="9">
        <v>0</v>
      </c>
      <c r="R60" s="25">
        <f t="shared" ref="R60:R62" si="33">IF(Q60&gt;1,Q60/(M60-N60),0)</f>
        <v>0</v>
      </c>
      <c r="S60" s="9">
        <v>0</v>
      </c>
      <c r="T60" s="10">
        <v>0</v>
      </c>
    </row>
    <row r="61" spans="1:20" s="6" customFormat="1" ht="16.5" x14ac:dyDescent="0.25">
      <c r="A61" s="88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2" t="s">
        <v>42</v>
      </c>
      <c r="G61" s="23" t="s">
        <v>116</v>
      </c>
      <c r="H61" s="7" t="s">
        <v>5</v>
      </c>
      <c r="I61" s="8" t="s">
        <v>6</v>
      </c>
      <c r="J61" s="43">
        <v>17010000</v>
      </c>
      <c r="K61" s="43"/>
      <c r="L61" s="43"/>
      <c r="M61" s="43">
        <f t="shared" si="29"/>
        <v>17010000</v>
      </c>
      <c r="N61" s="9">
        <v>0</v>
      </c>
      <c r="O61" s="43">
        <v>2750000</v>
      </c>
      <c r="P61" s="27">
        <f t="shared" si="32"/>
        <v>14260000</v>
      </c>
      <c r="Q61" s="9">
        <v>0</v>
      </c>
      <c r="R61" s="25">
        <f t="shared" si="33"/>
        <v>0</v>
      </c>
      <c r="S61" s="9">
        <v>0</v>
      </c>
      <c r="T61" s="10">
        <v>0</v>
      </c>
    </row>
    <row r="62" spans="1:20" s="6" customFormat="1" ht="16.5" x14ac:dyDescent="0.25">
      <c r="A62" s="88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2" t="s">
        <v>43</v>
      </c>
      <c r="G62" s="23" t="s">
        <v>117</v>
      </c>
      <c r="H62" s="7" t="s">
        <v>5</v>
      </c>
      <c r="I62" s="8" t="s">
        <v>6</v>
      </c>
      <c r="J62" s="43">
        <v>133240000</v>
      </c>
      <c r="K62" s="43"/>
      <c r="L62" s="43">
        <v>3400000</v>
      </c>
      <c r="M62" s="43">
        <f t="shared" si="29"/>
        <v>129840000</v>
      </c>
      <c r="N62" s="9">
        <v>0</v>
      </c>
      <c r="O62" s="43">
        <v>45140000</v>
      </c>
      <c r="P62" s="27">
        <f t="shared" si="32"/>
        <v>84700000</v>
      </c>
      <c r="Q62" s="9">
        <v>0</v>
      </c>
      <c r="R62" s="25">
        <f t="shared" si="33"/>
        <v>0</v>
      </c>
      <c r="S62" s="9">
        <v>0</v>
      </c>
      <c r="T62" s="10">
        <v>0</v>
      </c>
    </row>
    <row r="63" spans="1:20" s="6" customFormat="1" ht="24.75" x14ac:dyDescent="0.25">
      <c r="A63" s="88" t="s">
        <v>3</v>
      </c>
      <c r="B63" s="7" t="s">
        <v>50</v>
      </c>
      <c r="C63" s="62" t="s">
        <v>50</v>
      </c>
      <c r="D63" s="7" t="s">
        <v>34</v>
      </c>
      <c r="E63" s="7" t="s">
        <v>40</v>
      </c>
      <c r="F63" s="62" t="s">
        <v>45</v>
      </c>
      <c r="G63" s="23" t="s">
        <v>135</v>
      </c>
      <c r="H63" s="7" t="s">
        <v>5</v>
      </c>
      <c r="I63" s="8" t="s">
        <v>6</v>
      </c>
      <c r="J63" s="43">
        <v>17343000</v>
      </c>
      <c r="K63" s="43">
        <v>915932</v>
      </c>
      <c r="L63" s="43">
        <v>11000000</v>
      </c>
      <c r="M63" s="43">
        <f t="shared" si="29"/>
        <v>7258932</v>
      </c>
      <c r="N63" s="9">
        <v>0</v>
      </c>
      <c r="O63" s="43">
        <v>1115932</v>
      </c>
      <c r="P63" s="27">
        <f t="shared" si="25"/>
        <v>6143000</v>
      </c>
      <c r="Q63" s="9">
        <v>915932</v>
      </c>
      <c r="R63" s="25">
        <f t="shared" si="16"/>
        <v>0.12617999452261022</v>
      </c>
      <c r="S63" s="9">
        <v>915932</v>
      </c>
      <c r="T63" s="10">
        <v>915932</v>
      </c>
    </row>
    <row r="64" spans="1:20" s="6" customFormat="1" x14ac:dyDescent="0.25">
      <c r="A64" s="88" t="s">
        <v>3</v>
      </c>
      <c r="B64" s="7" t="s">
        <v>50</v>
      </c>
      <c r="C64" s="7" t="s">
        <v>50</v>
      </c>
      <c r="D64" s="7" t="s">
        <v>50</v>
      </c>
      <c r="E64" s="7" t="s">
        <v>42</v>
      </c>
      <c r="F64" s="62" t="s">
        <v>40</v>
      </c>
      <c r="G64" s="23" t="s">
        <v>118</v>
      </c>
      <c r="H64" s="7" t="s">
        <v>5</v>
      </c>
      <c r="I64" s="8" t="s">
        <v>6</v>
      </c>
      <c r="J64" s="43">
        <v>2038000000</v>
      </c>
      <c r="K64" s="43">
        <v>0</v>
      </c>
      <c r="L64" s="43"/>
      <c r="M64" s="43">
        <f t="shared" si="29"/>
        <v>2038000000</v>
      </c>
      <c r="N64" s="9">
        <v>0</v>
      </c>
      <c r="O64" s="43">
        <v>120000000</v>
      </c>
      <c r="P64" s="27">
        <f>+M64-O64-N64</f>
        <v>1918000000</v>
      </c>
      <c r="Q64" s="9">
        <v>0</v>
      </c>
      <c r="R64" s="25">
        <f t="shared" si="16"/>
        <v>0</v>
      </c>
      <c r="S64" s="9">
        <v>0</v>
      </c>
      <c r="T64" s="10">
        <v>0</v>
      </c>
    </row>
    <row r="65" spans="1:259" s="6" customFormat="1" ht="16.5" x14ac:dyDescent="0.25">
      <c r="A65" s="88" t="s">
        <v>3</v>
      </c>
      <c r="B65" s="7" t="s">
        <v>50</v>
      </c>
      <c r="C65" s="7" t="s">
        <v>50</v>
      </c>
      <c r="D65" s="7" t="s">
        <v>50</v>
      </c>
      <c r="E65" s="7" t="s">
        <v>43</v>
      </c>
      <c r="F65" s="62" t="s">
        <v>40</v>
      </c>
      <c r="G65" s="23" t="s">
        <v>119</v>
      </c>
      <c r="H65" s="7" t="s">
        <v>5</v>
      </c>
      <c r="I65" s="8" t="s">
        <v>6</v>
      </c>
      <c r="J65" s="43">
        <v>877000000</v>
      </c>
      <c r="K65" s="43">
        <v>215000000</v>
      </c>
      <c r="L65" s="43"/>
      <c r="M65" s="43">
        <f t="shared" si="29"/>
        <v>1092000000</v>
      </c>
      <c r="N65" s="9">
        <v>0</v>
      </c>
      <c r="O65" s="43">
        <v>1092000000</v>
      </c>
      <c r="P65" s="27">
        <f t="shared" si="25"/>
        <v>0</v>
      </c>
      <c r="Q65" s="9">
        <v>345969724</v>
      </c>
      <c r="R65" s="25">
        <f t="shared" si="16"/>
        <v>0.31682209157509156</v>
      </c>
      <c r="S65" s="9">
        <v>21975727</v>
      </c>
      <c r="T65" s="10">
        <v>19754427</v>
      </c>
    </row>
    <row r="66" spans="1:259" s="6" customFormat="1" ht="16.5" x14ac:dyDescent="0.25">
      <c r="A66" s="88" t="s">
        <v>3</v>
      </c>
      <c r="B66" s="7" t="s">
        <v>50</v>
      </c>
      <c r="C66" s="7" t="s">
        <v>50</v>
      </c>
      <c r="D66" s="7" t="s">
        <v>50</v>
      </c>
      <c r="E66" s="7" t="s">
        <v>43</v>
      </c>
      <c r="F66" s="62" t="s">
        <v>42</v>
      </c>
      <c r="G66" s="23" t="s">
        <v>120</v>
      </c>
      <c r="H66" s="7" t="s">
        <v>5</v>
      </c>
      <c r="I66" s="8" t="s">
        <v>6</v>
      </c>
      <c r="J66" s="43">
        <v>407000000</v>
      </c>
      <c r="K66" s="43"/>
      <c r="L66" s="43"/>
      <c r="M66" s="43">
        <f t="shared" si="29"/>
        <v>407000000</v>
      </c>
      <c r="N66" s="9">
        <v>0</v>
      </c>
      <c r="O66" s="43">
        <v>303400000</v>
      </c>
      <c r="P66" s="27">
        <f t="shared" si="25"/>
        <v>103600000</v>
      </c>
      <c r="Q66" s="9">
        <v>303400000</v>
      </c>
      <c r="R66" s="25">
        <f t="shared" si="16"/>
        <v>0.74545454545454548</v>
      </c>
      <c r="S66" s="9">
        <v>0</v>
      </c>
      <c r="T66" s="10">
        <v>0</v>
      </c>
    </row>
    <row r="67" spans="1:259" s="6" customFormat="1" ht="16.5" x14ac:dyDescent="0.25">
      <c r="A67" s="88" t="s">
        <v>3</v>
      </c>
      <c r="B67" s="7" t="s">
        <v>50</v>
      </c>
      <c r="C67" s="7" t="s">
        <v>50</v>
      </c>
      <c r="D67" s="7" t="s">
        <v>50</v>
      </c>
      <c r="E67" s="7" t="s">
        <v>43</v>
      </c>
      <c r="F67" s="62" t="s">
        <v>45</v>
      </c>
      <c r="G67" s="23" t="s">
        <v>121</v>
      </c>
      <c r="H67" s="7" t="s">
        <v>5</v>
      </c>
      <c r="I67" s="8" t="s">
        <v>6</v>
      </c>
      <c r="J67" s="43">
        <v>188000000</v>
      </c>
      <c r="K67" s="43"/>
      <c r="L67" s="43"/>
      <c r="M67" s="43">
        <f t="shared" si="29"/>
        <v>188000000</v>
      </c>
      <c r="N67" s="9">
        <v>0</v>
      </c>
      <c r="O67" s="43">
        <v>118195000</v>
      </c>
      <c r="P67" s="27">
        <f t="shared" si="25"/>
        <v>69805000</v>
      </c>
      <c r="Q67" s="9">
        <v>118195000</v>
      </c>
      <c r="R67" s="25">
        <f t="shared" si="16"/>
        <v>0.62869680851063825</v>
      </c>
      <c r="S67" s="9">
        <v>0</v>
      </c>
      <c r="T67" s="10">
        <v>0</v>
      </c>
    </row>
    <row r="68" spans="1:259" s="6" customFormat="1" ht="24.75" x14ac:dyDescent="0.25">
      <c r="A68" s="88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62" t="s">
        <v>46</v>
      </c>
      <c r="G68" s="23" t="s">
        <v>122</v>
      </c>
      <c r="H68" s="7" t="s">
        <v>5</v>
      </c>
      <c r="I68" s="8" t="s">
        <v>6</v>
      </c>
      <c r="J68" s="43">
        <v>5465000000</v>
      </c>
      <c r="K68" s="43"/>
      <c r="L68" s="43">
        <f>520730+9000</f>
        <v>529730</v>
      </c>
      <c r="M68" s="43">
        <f t="shared" si="29"/>
        <v>5464470270</v>
      </c>
      <c r="N68" s="9">
        <v>0</v>
      </c>
      <c r="O68" s="43">
        <v>724989663</v>
      </c>
      <c r="P68" s="27">
        <f t="shared" si="25"/>
        <v>4739480607</v>
      </c>
      <c r="Q68" s="9">
        <v>724989663</v>
      </c>
      <c r="R68" s="25">
        <f t="shared" si="16"/>
        <v>0.13267336579360692</v>
      </c>
      <c r="S68" s="9">
        <v>719197222</v>
      </c>
      <c r="T68" s="10">
        <v>719197222</v>
      </c>
    </row>
    <row r="69" spans="1:259" s="6" customFormat="1" ht="24.75" x14ac:dyDescent="0.25">
      <c r="A69" s="88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62" t="s">
        <v>46</v>
      </c>
      <c r="G69" s="23" t="s">
        <v>122</v>
      </c>
      <c r="H69" s="7" t="s">
        <v>8</v>
      </c>
      <c r="I69" s="8" t="s">
        <v>9</v>
      </c>
      <c r="J69" s="43">
        <v>900000000</v>
      </c>
      <c r="K69" s="43"/>
      <c r="L69" s="43"/>
      <c r="M69" s="43">
        <f t="shared" si="29"/>
        <v>900000000</v>
      </c>
      <c r="N69" s="9">
        <v>0</v>
      </c>
      <c r="O69" s="43">
        <v>0</v>
      </c>
      <c r="P69" s="27">
        <f t="shared" si="25"/>
        <v>900000000</v>
      </c>
      <c r="Q69" s="9">
        <v>0</v>
      </c>
      <c r="R69" s="25">
        <f t="shared" si="16"/>
        <v>0</v>
      </c>
      <c r="S69" s="9">
        <v>0</v>
      </c>
      <c r="T69" s="10">
        <v>0</v>
      </c>
    </row>
    <row r="70" spans="1:259" s="6" customFormat="1" ht="16.5" x14ac:dyDescent="0.25">
      <c r="A70" s="88" t="s">
        <v>3</v>
      </c>
      <c r="B70" s="7" t="s">
        <v>50</v>
      </c>
      <c r="C70" s="7" t="s">
        <v>50</v>
      </c>
      <c r="D70" s="7" t="s">
        <v>50</v>
      </c>
      <c r="E70" s="7" t="s">
        <v>44</v>
      </c>
      <c r="F70" s="62" t="s">
        <v>35</v>
      </c>
      <c r="G70" s="23" t="s">
        <v>123</v>
      </c>
      <c r="H70" s="7" t="s">
        <v>5</v>
      </c>
      <c r="I70" s="8" t="s">
        <v>6</v>
      </c>
      <c r="J70" s="43">
        <v>3620000000</v>
      </c>
      <c r="K70" s="43"/>
      <c r="L70" s="43"/>
      <c r="M70" s="43">
        <f t="shared" si="29"/>
        <v>3620000000</v>
      </c>
      <c r="N70" s="9">
        <v>0</v>
      </c>
      <c r="O70" s="43">
        <v>3208442367</v>
      </c>
      <c r="P70" s="27">
        <f t="shared" si="25"/>
        <v>411557633</v>
      </c>
      <c r="Q70" s="9">
        <v>3208442367</v>
      </c>
      <c r="R70" s="25">
        <f t="shared" si="16"/>
        <v>0.88631004613259667</v>
      </c>
      <c r="S70" s="9">
        <v>0</v>
      </c>
      <c r="T70" s="10">
        <v>0</v>
      </c>
    </row>
    <row r="71" spans="1:259" s="6" customFormat="1" x14ac:dyDescent="0.25">
      <c r="A71" s="88" t="s">
        <v>3</v>
      </c>
      <c r="B71" s="7" t="s">
        <v>50</v>
      </c>
      <c r="C71" s="7" t="s">
        <v>50</v>
      </c>
      <c r="D71" s="7" t="s">
        <v>50</v>
      </c>
      <c r="E71" s="7" t="s">
        <v>44</v>
      </c>
      <c r="F71" s="62" t="s">
        <v>37</v>
      </c>
      <c r="G71" s="23" t="s">
        <v>124</v>
      </c>
      <c r="H71" s="7" t="s">
        <v>5</v>
      </c>
      <c r="I71" s="8" t="s">
        <v>6</v>
      </c>
      <c r="J71" s="43">
        <v>5279000000</v>
      </c>
      <c r="K71" s="43">
        <v>0</v>
      </c>
      <c r="L71" s="43">
        <f>136013392+215000000</f>
        <v>351013392</v>
      </c>
      <c r="M71" s="43">
        <f t="shared" si="29"/>
        <v>4927986608</v>
      </c>
      <c r="N71" s="9">
        <v>0</v>
      </c>
      <c r="O71" s="43">
        <v>3350614939</v>
      </c>
      <c r="P71" s="27">
        <f t="shared" si="25"/>
        <v>1577371669</v>
      </c>
      <c r="Q71" s="9">
        <v>3350614939</v>
      </c>
      <c r="R71" s="25">
        <f t="shared" si="16"/>
        <v>0.67991559343133667</v>
      </c>
      <c r="S71" s="9">
        <v>342732556.58999997</v>
      </c>
      <c r="T71" s="10">
        <v>251800687.59</v>
      </c>
    </row>
    <row r="72" spans="1:259" s="6" customFormat="1" ht="16.5" x14ac:dyDescent="0.25">
      <c r="A72" s="88" t="s">
        <v>3</v>
      </c>
      <c r="B72" s="7" t="s">
        <v>50</v>
      </c>
      <c r="C72" s="7" t="s">
        <v>50</v>
      </c>
      <c r="D72" s="7" t="s">
        <v>50</v>
      </c>
      <c r="E72" s="7" t="s">
        <v>45</v>
      </c>
      <c r="F72" s="62" t="s">
        <v>37</v>
      </c>
      <c r="G72" s="104" t="s">
        <v>125</v>
      </c>
      <c r="H72" s="7" t="s">
        <v>5</v>
      </c>
      <c r="I72" s="8" t="s">
        <v>6</v>
      </c>
      <c r="J72" s="43">
        <v>879764280</v>
      </c>
      <c r="K72" s="43">
        <f>300000000+80000000+50000000</f>
        <v>430000000</v>
      </c>
      <c r="L72" s="43"/>
      <c r="M72" s="43">
        <f t="shared" si="29"/>
        <v>1309764280</v>
      </c>
      <c r="N72" s="9"/>
      <c r="O72" s="43">
        <v>1211112825</v>
      </c>
      <c r="P72" s="27">
        <f t="shared" si="25"/>
        <v>98651455</v>
      </c>
      <c r="Q72" s="9">
        <v>1211112825</v>
      </c>
      <c r="R72" s="25">
        <f t="shared" si="16"/>
        <v>0.92467999279992585</v>
      </c>
      <c r="S72" s="9">
        <v>7559184</v>
      </c>
      <c r="T72" s="10">
        <v>0</v>
      </c>
    </row>
    <row r="73" spans="1:259" s="6" customFormat="1" ht="41.25" x14ac:dyDescent="0.25">
      <c r="A73" s="88" t="s">
        <v>3</v>
      </c>
      <c r="B73" s="7" t="s">
        <v>50</v>
      </c>
      <c r="C73" s="7" t="s">
        <v>50</v>
      </c>
      <c r="D73" s="7" t="s">
        <v>50</v>
      </c>
      <c r="E73" s="7" t="s">
        <v>45</v>
      </c>
      <c r="F73" s="62" t="s">
        <v>39</v>
      </c>
      <c r="G73" s="23" t="s">
        <v>136</v>
      </c>
      <c r="H73" s="7" t="s">
        <v>5</v>
      </c>
      <c r="I73" s="8" t="s">
        <v>6</v>
      </c>
      <c r="J73" s="43">
        <v>2108109993</v>
      </c>
      <c r="K73" s="43">
        <f>520730+9000+203225766+2000000</f>
        <v>205755496</v>
      </c>
      <c r="L73" s="43">
        <v>0</v>
      </c>
      <c r="M73" s="43">
        <f>J73+K73-L73</f>
        <v>2313865489</v>
      </c>
      <c r="N73" s="27">
        <v>0</v>
      </c>
      <c r="O73" s="43">
        <v>1707751664</v>
      </c>
      <c r="P73" s="27">
        <f t="shared" si="25"/>
        <v>606113825</v>
      </c>
      <c r="Q73" s="9">
        <v>1231535340</v>
      </c>
      <c r="R73" s="25">
        <f t="shared" ref="R73:R84" si="34">IF(Q73&gt;1,Q73/(M73-N73),0)</f>
        <v>0.53224154379528843</v>
      </c>
      <c r="S73" s="9">
        <v>1573680</v>
      </c>
      <c r="T73" s="10">
        <v>1573680</v>
      </c>
    </row>
    <row r="74" spans="1:259" s="6" customFormat="1" ht="33" x14ac:dyDescent="0.25">
      <c r="A74" s="88" t="s">
        <v>3</v>
      </c>
      <c r="B74" s="7" t="s">
        <v>50</v>
      </c>
      <c r="C74" s="7" t="s">
        <v>50</v>
      </c>
      <c r="D74" s="7" t="s">
        <v>50</v>
      </c>
      <c r="E74" s="7" t="s">
        <v>45</v>
      </c>
      <c r="F74" s="62" t="s">
        <v>40</v>
      </c>
      <c r="G74" s="23" t="s">
        <v>126</v>
      </c>
      <c r="H74" s="7" t="s">
        <v>5</v>
      </c>
      <c r="I74" s="8" t="s">
        <v>6</v>
      </c>
      <c r="J74" s="43">
        <v>168000000</v>
      </c>
      <c r="K74" s="43">
        <v>0</v>
      </c>
      <c r="L74" s="43"/>
      <c r="M74" s="43">
        <f t="shared" si="29"/>
        <v>168000000</v>
      </c>
      <c r="N74" s="9">
        <v>0</v>
      </c>
      <c r="O74" s="43">
        <v>22739305.5</v>
      </c>
      <c r="P74" s="27">
        <f t="shared" si="25"/>
        <v>145260694.5</v>
      </c>
      <c r="Q74" s="9">
        <v>22739305.5</v>
      </c>
      <c r="R74" s="25">
        <f t="shared" si="34"/>
        <v>0.13535300892857144</v>
      </c>
      <c r="S74" s="9">
        <v>15828247.5</v>
      </c>
      <c r="T74" s="10">
        <v>15828247.5</v>
      </c>
    </row>
    <row r="75" spans="1:259" s="6" customFormat="1" x14ac:dyDescent="0.25">
      <c r="A75" s="88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62" t="s">
        <v>42</v>
      </c>
      <c r="G75" s="23" t="s">
        <v>127</v>
      </c>
      <c r="H75" s="7" t="s">
        <v>5</v>
      </c>
      <c r="I75" s="8" t="s">
        <v>6</v>
      </c>
      <c r="J75" s="43">
        <v>23946277574</v>
      </c>
      <c r="K75" s="43"/>
      <c r="L75" s="43">
        <f>503225766+80000000+50000000</f>
        <v>633225766</v>
      </c>
      <c r="M75" s="43">
        <f>J75+K75-L75</f>
        <v>23313051808</v>
      </c>
      <c r="N75" s="9">
        <v>0</v>
      </c>
      <c r="O75" s="43">
        <v>6748494885.8199997</v>
      </c>
      <c r="P75" s="27">
        <f t="shared" si="25"/>
        <v>16564556922.18</v>
      </c>
      <c r="Q75" s="9">
        <v>6748494885.8199997</v>
      </c>
      <c r="R75" s="25">
        <f t="shared" si="34"/>
        <v>0.2894728215507254</v>
      </c>
      <c r="S75" s="9">
        <v>950994485</v>
      </c>
      <c r="T75" s="10">
        <v>950994485</v>
      </c>
    </row>
    <row r="76" spans="1:259" s="6" customFormat="1" x14ac:dyDescent="0.25">
      <c r="A76" s="88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62" t="s">
        <v>42</v>
      </c>
      <c r="G76" s="23" t="s">
        <v>127</v>
      </c>
      <c r="H76" s="7" t="s">
        <v>5</v>
      </c>
      <c r="I76" s="8">
        <v>20</v>
      </c>
      <c r="J76" s="43">
        <v>1973920000</v>
      </c>
      <c r="K76" s="43"/>
      <c r="L76" s="43"/>
      <c r="M76" s="43">
        <f>J76+K76-L76</f>
        <v>1973920000</v>
      </c>
      <c r="N76" s="9">
        <v>0</v>
      </c>
      <c r="O76" s="43">
        <v>0</v>
      </c>
      <c r="P76" s="27">
        <f t="shared" ref="P76" si="35">+M76-O76-N76</f>
        <v>1973920000</v>
      </c>
      <c r="Q76" s="9">
        <v>0</v>
      </c>
      <c r="R76" s="25">
        <f t="shared" ref="R76" si="36">IF(Q76&gt;1,Q76/(M76-N76),0)</f>
        <v>0</v>
      </c>
      <c r="S76" s="9">
        <v>0</v>
      </c>
      <c r="T76" s="10">
        <v>0</v>
      </c>
    </row>
    <row r="77" spans="1:259" s="6" customFormat="1" ht="33" x14ac:dyDescent="0.25">
      <c r="A77" s="88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62" t="s">
        <v>44</v>
      </c>
      <c r="G77" s="23" t="s">
        <v>128</v>
      </c>
      <c r="H77" s="7" t="s">
        <v>5</v>
      </c>
      <c r="I77" s="60" t="s">
        <v>6</v>
      </c>
      <c r="J77" s="43">
        <v>997000000</v>
      </c>
      <c r="K77" s="43">
        <f>136013392</f>
        <v>136013392</v>
      </c>
      <c r="L77" s="43">
        <v>2000000</v>
      </c>
      <c r="M77" s="43">
        <f>J77+K77-L77</f>
        <v>1131013392</v>
      </c>
      <c r="N77" s="9">
        <v>0</v>
      </c>
      <c r="O77" s="43">
        <v>538945539</v>
      </c>
      <c r="P77" s="27">
        <f t="shared" si="25"/>
        <v>592067853</v>
      </c>
      <c r="Q77" s="9">
        <v>270945539</v>
      </c>
      <c r="R77" s="25">
        <f t="shared" si="34"/>
        <v>0.23955997419347974</v>
      </c>
      <c r="S77" s="9">
        <v>7968091</v>
      </c>
      <c r="T77" s="10">
        <v>7968091</v>
      </c>
    </row>
    <row r="78" spans="1:259" s="6" customFormat="1" ht="24.75" x14ac:dyDescent="0.25">
      <c r="A78" s="88" t="s">
        <v>3</v>
      </c>
      <c r="B78" s="7" t="s">
        <v>50</v>
      </c>
      <c r="C78" s="7" t="s">
        <v>50</v>
      </c>
      <c r="D78" s="7" t="s">
        <v>50</v>
      </c>
      <c r="E78" s="7" t="s">
        <v>46</v>
      </c>
      <c r="F78" s="62" t="s">
        <v>39</v>
      </c>
      <c r="G78" s="23" t="s">
        <v>129</v>
      </c>
      <c r="H78" s="7" t="s">
        <v>5</v>
      </c>
      <c r="I78" s="8" t="s">
        <v>6</v>
      </c>
      <c r="J78" s="43">
        <v>482000000</v>
      </c>
      <c r="K78" s="43"/>
      <c r="L78" s="43"/>
      <c r="M78" s="43">
        <f>J78+K78-L78</f>
        <v>482000000</v>
      </c>
      <c r="N78" s="9">
        <v>0</v>
      </c>
      <c r="O78" s="43">
        <v>50000000</v>
      </c>
      <c r="P78" s="27">
        <f t="shared" si="25"/>
        <v>432000000</v>
      </c>
      <c r="Q78" s="9">
        <v>0</v>
      </c>
      <c r="R78" s="25">
        <f t="shared" si="34"/>
        <v>0</v>
      </c>
      <c r="S78" s="9">
        <v>0</v>
      </c>
      <c r="T78" s="10">
        <v>0</v>
      </c>
    </row>
    <row r="79" spans="1:259" s="6" customFormat="1" ht="41.25" x14ac:dyDescent="0.25">
      <c r="A79" s="88" t="s">
        <v>3</v>
      </c>
      <c r="B79" s="7" t="s">
        <v>50</v>
      </c>
      <c r="C79" s="7" t="s">
        <v>50</v>
      </c>
      <c r="D79" s="7" t="s">
        <v>50</v>
      </c>
      <c r="E79" s="7" t="s">
        <v>46</v>
      </c>
      <c r="F79" s="62" t="s">
        <v>40</v>
      </c>
      <c r="G79" s="23" t="s">
        <v>130</v>
      </c>
      <c r="H79" s="7" t="s">
        <v>5</v>
      </c>
      <c r="I79" s="8" t="s">
        <v>6</v>
      </c>
      <c r="J79" s="43">
        <v>863000000</v>
      </c>
      <c r="K79" s="43"/>
      <c r="L79" s="43">
        <v>915932</v>
      </c>
      <c r="M79" s="43">
        <f t="shared" si="29"/>
        <v>862084068</v>
      </c>
      <c r="N79" s="9">
        <v>0</v>
      </c>
      <c r="O79" s="43">
        <v>296575730.99000001</v>
      </c>
      <c r="P79" s="27">
        <f t="shared" si="25"/>
        <v>565508337.00999999</v>
      </c>
      <c r="Q79" s="9">
        <v>223575730.99000001</v>
      </c>
      <c r="R79" s="25">
        <f t="shared" si="34"/>
        <v>0.25934330454416887</v>
      </c>
      <c r="S79" s="9">
        <v>84017356.989999995</v>
      </c>
      <c r="T79" s="10">
        <v>84017356.989999995</v>
      </c>
    </row>
    <row r="80" spans="1:259" s="6" customFormat="1" ht="16.5" x14ac:dyDescent="0.25">
      <c r="A80" s="88" t="s">
        <v>3</v>
      </c>
      <c r="B80" s="7" t="s">
        <v>50</v>
      </c>
      <c r="C80" s="7" t="s">
        <v>50</v>
      </c>
      <c r="D80" s="7" t="s">
        <v>50</v>
      </c>
      <c r="E80" s="7" t="s">
        <v>46</v>
      </c>
      <c r="F80" s="62" t="s">
        <v>43</v>
      </c>
      <c r="G80" s="23" t="s">
        <v>137</v>
      </c>
      <c r="H80" s="7" t="s">
        <v>5</v>
      </c>
      <c r="I80" s="8" t="s">
        <v>6</v>
      </c>
      <c r="J80" s="43">
        <v>781000000</v>
      </c>
      <c r="K80" s="43">
        <v>4000000</v>
      </c>
      <c r="L80" s="43"/>
      <c r="M80" s="43">
        <f>J80+K80-L80</f>
        <v>785000000</v>
      </c>
      <c r="N80" s="9">
        <v>0</v>
      </c>
      <c r="O80" s="43">
        <v>528000000</v>
      </c>
      <c r="P80" s="27">
        <f t="shared" si="25"/>
        <v>257000000</v>
      </c>
      <c r="Q80" s="9">
        <v>517000000</v>
      </c>
      <c r="R80" s="25">
        <f t="shared" si="34"/>
        <v>0.65859872611464965</v>
      </c>
      <c r="S80" s="9">
        <v>0</v>
      </c>
      <c r="T80" s="10">
        <v>0</v>
      </c>
      <c r="BD80" s="6">
        <v>408287880</v>
      </c>
      <c r="BE80" s="6">
        <v>408287880</v>
      </c>
      <c r="BF80" s="6">
        <v>408287880</v>
      </c>
      <c r="BG80" s="6">
        <v>408287880</v>
      </c>
      <c r="BH80" s="6">
        <v>408287880</v>
      </c>
      <c r="BI80" s="6">
        <v>408287880</v>
      </c>
      <c r="BJ80" s="6">
        <v>408287880</v>
      </c>
      <c r="BK80" s="6">
        <v>408287880</v>
      </c>
      <c r="BL80" s="6">
        <v>408287880</v>
      </c>
      <c r="BM80" s="6">
        <v>408287880</v>
      </c>
      <c r="BN80" s="6">
        <v>408287880</v>
      </c>
      <c r="BO80" s="6">
        <v>408287880</v>
      </c>
      <c r="BP80" s="6">
        <v>408287880</v>
      </c>
      <c r="BQ80" s="6">
        <v>408287880</v>
      </c>
      <c r="BR80" s="6">
        <v>408287880</v>
      </c>
      <c r="BS80" s="6">
        <v>408287880</v>
      </c>
      <c r="BT80" s="6">
        <v>408287880</v>
      </c>
      <c r="BU80" s="6">
        <v>408287880</v>
      </c>
      <c r="BV80" s="6">
        <v>408287880</v>
      </c>
      <c r="BW80" s="6">
        <v>408287880</v>
      </c>
      <c r="BX80" s="6">
        <v>408287880</v>
      </c>
      <c r="BY80" s="6">
        <v>408287880</v>
      </c>
      <c r="BZ80" s="6">
        <v>408287880</v>
      </c>
      <c r="CA80" s="6">
        <v>408287880</v>
      </c>
      <c r="CB80" s="6">
        <v>408287880</v>
      </c>
      <c r="CC80" s="6">
        <v>408287880</v>
      </c>
      <c r="CD80" s="6">
        <v>408287880</v>
      </c>
      <c r="CE80" s="6">
        <v>408287880</v>
      </c>
      <c r="CF80" s="6">
        <v>408287880</v>
      </c>
      <c r="CG80" s="6">
        <v>408287880</v>
      </c>
      <c r="CH80" s="6">
        <v>408287880</v>
      </c>
      <c r="CI80" s="6">
        <v>408287880</v>
      </c>
      <c r="CJ80" s="6">
        <v>408287880</v>
      </c>
      <c r="CK80" s="6">
        <v>408287880</v>
      </c>
      <c r="CL80" s="6">
        <v>408287880</v>
      </c>
      <c r="CM80" s="6">
        <v>408287880</v>
      </c>
      <c r="CN80" s="6">
        <v>408287880</v>
      </c>
      <c r="CO80" s="6">
        <v>408287880</v>
      </c>
      <c r="CP80" s="6">
        <v>408287880</v>
      </c>
      <c r="CQ80" s="6">
        <v>408287880</v>
      </c>
      <c r="CR80" s="6">
        <v>408287880</v>
      </c>
      <c r="CS80" s="6">
        <v>408287880</v>
      </c>
      <c r="CT80" s="6">
        <v>408287880</v>
      </c>
      <c r="CU80" s="6">
        <v>408287880</v>
      </c>
      <c r="CV80" s="6">
        <v>408287880</v>
      </c>
      <c r="CW80" s="6">
        <v>408287880</v>
      </c>
      <c r="CX80" s="6">
        <v>408287880</v>
      </c>
      <c r="CY80" s="6">
        <v>408287880</v>
      </c>
      <c r="CZ80" s="6">
        <v>408287880</v>
      </c>
      <c r="DA80" s="6">
        <v>408287880</v>
      </c>
      <c r="DB80" s="6">
        <v>408287880</v>
      </c>
      <c r="DC80" s="6">
        <v>408287880</v>
      </c>
      <c r="DD80" s="6">
        <v>408287880</v>
      </c>
      <c r="DE80" s="6">
        <v>408287880</v>
      </c>
      <c r="DF80" s="6">
        <v>408287880</v>
      </c>
      <c r="DG80" s="6">
        <v>408287880</v>
      </c>
      <c r="DH80" s="6">
        <v>408287880</v>
      </c>
      <c r="DI80" s="6">
        <v>408287880</v>
      </c>
      <c r="DJ80" s="6">
        <v>408287880</v>
      </c>
      <c r="DK80" s="6">
        <v>408287880</v>
      </c>
      <c r="DL80" s="6">
        <v>408287880</v>
      </c>
      <c r="DM80" s="6">
        <v>408287880</v>
      </c>
      <c r="DN80" s="6">
        <v>408287880</v>
      </c>
      <c r="DO80" s="6">
        <v>408287880</v>
      </c>
      <c r="DP80" s="6">
        <v>408287880</v>
      </c>
      <c r="DQ80" s="6">
        <v>408287880</v>
      </c>
      <c r="DR80" s="6">
        <v>408287880</v>
      </c>
      <c r="DS80" s="6">
        <v>408287880</v>
      </c>
      <c r="DT80" s="6">
        <v>408287880</v>
      </c>
      <c r="DU80" s="6">
        <v>408287880</v>
      </c>
      <c r="DV80" s="6">
        <v>408287880</v>
      </c>
      <c r="DW80" s="6">
        <v>408287880</v>
      </c>
      <c r="DX80" s="6">
        <v>408287880</v>
      </c>
      <c r="DY80" s="6">
        <v>408287880</v>
      </c>
      <c r="DZ80" s="6">
        <v>408287880</v>
      </c>
      <c r="EA80" s="6">
        <v>408287880</v>
      </c>
      <c r="EB80" s="6">
        <v>408287880</v>
      </c>
      <c r="EC80" s="6">
        <v>408287880</v>
      </c>
      <c r="ED80" s="6">
        <v>408287880</v>
      </c>
      <c r="EE80" s="6">
        <v>408287880</v>
      </c>
      <c r="EF80" s="6">
        <v>408287880</v>
      </c>
      <c r="EG80" s="6">
        <v>408287880</v>
      </c>
      <c r="EH80" s="6">
        <v>408287880</v>
      </c>
      <c r="EI80" s="6">
        <v>408287880</v>
      </c>
      <c r="EJ80" s="6">
        <v>408287880</v>
      </c>
      <c r="EK80" s="6">
        <v>408287880</v>
      </c>
      <c r="EL80" s="6">
        <v>408287880</v>
      </c>
      <c r="EM80" s="6">
        <v>408287880</v>
      </c>
      <c r="EN80" s="6">
        <v>408287880</v>
      </c>
      <c r="EO80" s="6">
        <v>408287880</v>
      </c>
      <c r="EP80" s="6">
        <v>408287880</v>
      </c>
      <c r="EQ80" s="6">
        <v>408287880</v>
      </c>
      <c r="ER80" s="6">
        <v>408287880</v>
      </c>
      <c r="ES80" s="6">
        <v>408287880</v>
      </c>
      <c r="ET80" s="6">
        <v>408287880</v>
      </c>
      <c r="EU80" s="6">
        <v>408287880</v>
      </c>
      <c r="EV80" s="6">
        <v>408287880</v>
      </c>
      <c r="EW80" s="6">
        <v>408287880</v>
      </c>
      <c r="EX80" s="6">
        <v>408287880</v>
      </c>
      <c r="EY80" s="6">
        <v>408287880</v>
      </c>
      <c r="EZ80" s="6">
        <v>408287880</v>
      </c>
      <c r="FA80" s="6">
        <v>408287880</v>
      </c>
      <c r="FB80" s="6">
        <v>408287880</v>
      </c>
      <c r="FC80" s="6">
        <v>408287880</v>
      </c>
      <c r="FD80" s="6">
        <v>408287880</v>
      </c>
      <c r="FE80" s="6">
        <v>408287880</v>
      </c>
      <c r="FF80" s="6">
        <v>408287880</v>
      </c>
      <c r="FG80" s="6">
        <v>408287880</v>
      </c>
      <c r="FH80" s="6">
        <v>408287880</v>
      </c>
      <c r="FI80" s="6">
        <v>408287880</v>
      </c>
      <c r="FJ80" s="6">
        <v>408287880</v>
      </c>
      <c r="FK80" s="6">
        <v>408287880</v>
      </c>
      <c r="FL80" s="6">
        <v>408287880</v>
      </c>
      <c r="FM80" s="6">
        <v>408287880</v>
      </c>
      <c r="FN80" s="6">
        <v>408287880</v>
      </c>
      <c r="FO80" s="6">
        <v>408287880</v>
      </c>
      <c r="FP80" s="6">
        <v>408287880</v>
      </c>
      <c r="FQ80" s="6">
        <v>408287880</v>
      </c>
      <c r="FR80" s="6">
        <v>408287880</v>
      </c>
      <c r="FS80" s="6">
        <v>408287880</v>
      </c>
      <c r="FT80" s="6">
        <v>408287880</v>
      </c>
      <c r="FU80" s="6">
        <v>408287880</v>
      </c>
      <c r="FV80" s="6">
        <v>408287880</v>
      </c>
      <c r="FW80" s="6">
        <v>408287880</v>
      </c>
      <c r="FX80" s="6">
        <v>408287880</v>
      </c>
      <c r="FY80" s="6">
        <v>408287880</v>
      </c>
      <c r="FZ80" s="6">
        <v>408287880</v>
      </c>
      <c r="GA80" s="6">
        <v>408287880</v>
      </c>
      <c r="GB80" s="6">
        <v>408287880</v>
      </c>
      <c r="GC80" s="6">
        <v>408287880</v>
      </c>
      <c r="GD80" s="6">
        <v>408287880</v>
      </c>
      <c r="GE80" s="6">
        <v>408287880</v>
      </c>
      <c r="GF80" s="6">
        <v>408287880</v>
      </c>
      <c r="GG80" s="6">
        <v>408287880</v>
      </c>
      <c r="GH80" s="6">
        <v>408287880</v>
      </c>
      <c r="GI80" s="6">
        <v>408287880</v>
      </c>
      <c r="GJ80" s="6">
        <v>408287880</v>
      </c>
      <c r="GK80" s="6">
        <v>408287880</v>
      </c>
      <c r="GL80" s="6">
        <v>408287880</v>
      </c>
      <c r="GM80" s="6">
        <v>408287880</v>
      </c>
      <c r="GN80" s="6">
        <v>408287880</v>
      </c>
      <c r="GO80" s="6">
        <v>408287880</v>
      </c>
      <c r="GP80" s="6">
        <v>408287880</v>
      </c>
      <c r="GQ80" s="6">
        <v>408287880</v>
      </c>
      <c r="GR80" s="6">
        <v>408287880</v>
      </c>
      <c r="GS80" s="6">
        <v>408287880</v>
      </c>
      <c r="GT80" s="6">
        <v>408287880</v>
      </c>
      <c r="GU80" s="6">
        <v>408287880</v>
      </c>
      <c r="GV80" s="6">
        <v>408287880</v>
      </c>
      <c r="GW80" s="6">
        <v>408287880</v>
      </c>
      <c r="GX80" s="6">
        <v>408287880</v>
      </c>
      <c r="GY80" s="6">
        <v>408287880</v>
      </c>
      <c r="GZ80" s="6">
        <v>408287880</v>
      </c>
      <c r="HA80" s="6">
        <v>408287880</v>
      </c>
      <c r="HB80" s="6">
        <v>408287880</v>
      </c>
      <c r="HC80" s="6">
        <v>408287880</v>
      </c>
      <c r="HD80" s="6">
        <v>408287880</v>
      </c>
      <c r="HE80" s="6">
        <v>408287880</v>
      </c>
      <c r="HF80" s="6">
        <v>408287880</v>
      </c>
      <c r="HG80" s="6">
        <v>408287880</v>
      </c>
      <c r="HH80" s="6">
        <v>408287880</v>
      </c>
      <c r="HI80" s="6">
        <v>408287880</v>
      </c>
      <c r="HJ80" s="6">
        <v>408287880</v>
      </c>
      <c r="HK80" s="6">
        <v>408287880</v>
      </c>
      <c r="HL80" s="6">
        <v>408287880</v>
      </c>
      <c r="HM80" s="6">
        <v>408287880</v>
      </c>
      <c r="HN80" s="6">
        <v>408287880</v>
      </c>
      <c r="HO80" s="6">
        <v>408287880</v>
      </c>
      <c r="HP80" s="6">
        <v>408287880</v>
      </c>
      <c r="HQ80" s="6">
        <v>408287880</v>
      </c>
      <c r="HR80" s="6">
        <v>408287880</v>
      </c>
      <c r="HS80" s="6">
        <v>408287880</v>
      </c>
      <c r="HT80" s="6">
        <v>408287880</v>
      </c>
      <c r="HU80" s="6">
        <v>408287880</v>
      </c>
      <c r="HV80" s="6">
        <v>408287880</v>
      </c>
      <c r="HW80" s="6">
        <v>408287880</v>
      </c>
      <c r="HX80" s="6">
        <v>408287880</v>
      </c>
      <c r="HY80" s="6">
        <v>408287880</v>
      </c>
      <c r="HZ80" s="6">
        <v>408287880</v>
      </c>
      <c r="IA80" s="6">
        <v>408287880</v>
      </c>
      <c r="IB80" s="6">
        <v>408287880</v>
      </c>
      <c r="IC80" s="6">
        <v>408287880</v>
      </c>
      <c r="ID80" s="6">
        <v>408287880</v>
      </c>
      <c r="IE80" s="6">
        <v>408287880</v>
      </c>
      <c r="IF80" s="6">
        <v>408287880</v>
      </c>
      <c r="IG80" s="6">
        <v>408287880</v>
      </c>
      <c r="IH80" s="6">
        <v>408287880</v>
      </c>
      <c r="II80" s="6">
        <v>408287880</v>
      </c>
      <c r="IJ80" s="6">
        <v>408287880</v>
      </c>
      <c r="IK80" s="6">
        <v>408287880</v>
      </c>
      <c r="IL80" s="6">
        <v>408287880</v>
      </c>
      <c r="IM80" s="6">
        <v>408287880</v>
      </c>
      <c r="IN80" s="6">
        <v>408287880</v>
      </c>
      <c r="IO80" s="6">
        <v>408287880</v>
      </c>
      <c r="IP80" s="6">
        <v>408287880</v>
      </c>
      <c r="IQ80" s="6">
        <v>408287880</v>
      </c>
      <c r="IR80" s="6">
        <v>408287880</v>
      </c>
      <c r="IS80" s="6">
        <v>408287880</v>
      </c>
      <c r="IT80" s="6">
        <v>408287880</v>
      </c>
      <c r="IU80" s="6">
        <v>408287880</v>
      </c>
      <c r="IV80" s="6">
        <v>408287880</v>
      </c>
      <c r="IW80" s="6">
        <v>408287880</v>
      </c>
      <c r="IX80" s="6">
        <v>408287880</v>
      </c>
      <c r="IY80" s="6">
        <v>408287880</v>
      </c>
    </row>
    <row r="81" spans="1:22" s="6" customFormat="1" ht="16.5" x14ac:dyDescent="0.25">
      <c r="A81" s="88" t="s">
        <v>3</v>
      </c>
      <c r="B81" s="7" t="s">
        <v>50</v>
      </c>
      <c r="C81" s="7" t="s">
        <v>50</v>
      </c>
      <c r="D81" s="7" t="s">
        <v>50</v>
      </c>
      <c r="E81" s="7" t="s">
        <v>47</v>
      </c>
      <c r="F81" s="62"/>
      <c r="G81" s="23" t="s">
        <v>73</v>
      </c>
      <c r="H81" s="7" t="s">
        <v>5</v>
      </c>
      <c r="I81" s="8" t="s">
        <v>6</v>
      </c>
      <c r="J81" s="43">
        <v>1926000000</v>
      </c>
      <c r="K81" s="43"/>
      <c r="L81" s="43"/>
      <c r="M81" s="43">
        <f t="shared" si="29"/>
        <v>1926000000</v>
      </c>
      <c r="N81" s="9">
        <v>0</v>
      </c>
      <c r="O81" s="43">
        <v>1926000000</v>
      </c>
      <c r="P81" s="27">
        <f t="shared" si="25"/>
        <v>0</v>
      </c>
      <c r="Q81" s="9">
        <v>317835232</v>
      </c>
      <c r="R81" s="25">
        <f t="shared" si="34"/>
        <v>0.16502348494288682</v>
      </c>
      <c r="S81" s="9">
        <v>287576129</v>
      </c>
      <c r="T81" s="10">
        <v>250372853</v>
      </c>
    </row>
    <row r="82" spans="1:22" ht="16.5" customHeight="1" x14ac:dyDescent="0.25">
      <c r="A82" s="89" t="s">
        <v>3</v>
      </c>
      <c r="B82" s="78" t="s">
        <v>50</v>
      </c>
      <c r="C82" s="78"/>
      <c r="D82" s="78"/>
      <c r="E82" s="78"/>
      <c r="F82" s="78"/>
      <c r="G82" s="78" t="s">
        <v>78</v>
      </c>
      <c r="H82" s="78" t="s">
        <v>5</v>
      </c>
      <c r="I82" s="78" t="s">
        <v>6</v>
      </c>
      <c r="J82" s="61">
        <f t="shared" ref="J82:Q82" si="37">J43+J36</f>
        <v>54584571847</v>
      </c>
      <c r="K82" s="61">
        <f t="shared" si="37"/>
        <v>1011284820</v>
      </c>
      <c r="L82" s="61">
        <f t="shared" si="37"/>
        <v>1011284820</v>
      </c>
      <c r="M82" s="61">
        <f t="shared" si="37"/>
        <v>54584571847</v>
      </c>
      <c r="N82" s="61">
        <f t="shared" si="37"/>
        <v>0</v>
      </c>
      <c r="O82" s="61">
        <f t="shared" si="37"/>
        <v>23567049699.310001</v>
      </c>
      <c r="P82" s="61">
        <f t="shared" si="37"/>
        <v>31017522147.689999</v>
      </c>
      <c r="Q82" s="61">
        <f t="shared" si="37"/>
        <v>19240600431.310001</v>
      </c>
      <c r="R82" s="73">
        <f t="shared" si="34"/>
        <v>0.35249155173812136</v>
      </c>
      <c r="S82" s="61">
        <f>S43+S36</f>
        <v>2447106241.0699997</v>
      </c>
      <c r="T82" s="70">
        <f>T43+T36</f>
        <v>2303860103.3699999</v>
      </c>
      <c r="U82" s="32"/>
    </row>
    <row r="83" spans="1:22" ht="16.5" customHeight="1" x14ac:dyDescent="0.25">
      <c r="A83" s="89" t="s">
        <v>3</v>
      </c>
      <c r="B83" s="78" t="s">
        <v>50</v>
      </c>
      <c r="C83" s="78"/>
      <c r="D83" s="78"/>
      <c r="E83" s="78"/>
      <c r="F83" s="78"/>
      <c r="G83" s="78" t="s">
        <v>78</v>
      </c>
      <c r="H83" s="78" t="s">
        <v>8</v>
      </c>
      <c r="I83" s="78">
        <v>20</v>
      </c>
      <c r="J83" s="61">
        <f t="shared" ref="J83:Q83" si="38">J44</f>
        <v>2873920000</v>
      </c>
      <c r="K83" s="61">
        <f t="shared" si="38"/>
        <v>0</v>
      </c>
      <c r="L83" s="61">
        <f t="shared" si="38"/>
        <v>0</v>
      </c>
      <c r="M83" s="61">
        <f t="shared" si="38"/>
        <v>2873920000</v>
      </c>
      <c r="N83" s="61">
        <f t="shared" si="38"/>
        <v>0</v>
      </c>
      <c r="O83" s="61">
        <f t="shared" si="38"/>
        <v>0</v>
      </c>
      <c r="P83" s="61">
        <f t="shared" si="38"/>
        <v>2873920000</v>
      </c>
      <c r="Q83" s="61">
        <f t="shared" si="38"/>
        <v>0</v>
      </c>
      <c r="R83" s="73">
        <f t="shared" si="34"/>
        <v>0</v>
      </c>
      <c r="S83" s="61">
        <f>S44</f>
        <v>0</v>
      </c>
      <c r="T83" s="70">
        <f>T44</f>
        <v>0</v>
      </c>
      <c r="U83" s="32"/>
    </row>
    <row r="84" spans="1:22" ht="15.75" customHeight="1" thickBot="1" x14ac:dyDescent="0.3">
      <c r="A84" s="129" t="s">
        <v>81</v>
      </c>
      <c r="B84" s="130"/>
      <c r="C84" s="130"/>
      <c r="D84" s="130"/>
      <c r="E84" s="130"/>
      <c r="F84" s="130"/>
      <c r="G84" s="130"/>
      <c r="H84" s="130"/>
      <c r="I84" s="131"/>
      <c r="J84" s="74">
        <f t="shared" ref="J84:Q84" si="39">SUM(J82:J83)</f>
        <v>57458491847</v>
      </c>
      <c r="K84" s="74">
        <f t="shared" si="39"/>
        <v>1011284820</v>
      </c>
      <c r="L84" s="74">
        <f t="shared" si="39"/>
        <v>1011284820</v>
      </c>
      <c r="M84" s="74">
        <f t="shared" si="39"/>
        <v>57458491847</v>
      </c>
      <c r="N84" s="74">
        <f t="shared" ref="N84" si="40">SUM(N82:N83)</f>
        <v>0</v>
      </c>
      <c r="O84" s="74">
        <f t="shared" si="39"/>
        <v>23567049699.310001</v>
      </c>
      <c r="P84" s="74">
        <f t="shared" si="39"/>
        <v>33891442147.689999</v>
      </c>
      <c r="Q84" s="74">
        <f t="shared" si="39"/>
        <v>19240600431.310001</v>
      </c>
      <c r="R84" s="73">
        <f t="shared" si="34"/>
        <v>0.33486086760758904</v>
      </c>
      <c r="S84" s="74">
        <f>SUM(S82:S83)</f>
        <v>2447106241.0699997</v>
      </c>
      <c r="T84" s="75">
        <f>SUM(T82:T83)</f>
        <v>2303860103.3699999</v>
      </c>
    </row>
    <row r="85" spans="1:22" ht="15.75" customHeight="1" thickBot="1" x14ac:dyDescent="0.3">
      <c r="A85" s="123" t="s">
        <v>85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5"/>
    </row>
    <row r="86" spans="1:22" s="45" customFormat="1" ht="24.75" customHeight="1" x14ac:dyDescent="0.25">
      <c r="A86" s="87" t="s">
        <v>3</v>
      </c>
      <c r="B86" s="11" t="s">
        <v>51</v>
      </c>
      <c r="C86" s="11" t="s">
        <v>51</v>
      </c>
      <c r="D86" s="11"/>
      <c r="E86" s="11"/>
      <c r="F86" s="11"/>
      <c r="G86" s="12" t="s">
        <v>222</v>
      </c>
      <c r="H86" s="11" t="s">
        <v>5</v>
      </c>
      <c r="I86" s="13">
        <v>10</v>
      </c>
      <c r="J86" s="14">
        <f>J87</f>
        <v>1700000000</v>
      </c>
      <c r="K86" s="14">
        <f t="shared" ref="K86:L86" si="41">K87</f>
        <v>0</v>
      </c>
      <c r="L86" s="24">
        <f t="shared" si="41"/>
        <v>0</v>
      </c>
      <c r="M86" s="24">
        <f t="shared" ref="M86:P87" si="42">M87</f>
        <v>1700000000</v>
      </c>
      <c r="N86" s="14">
        <f>N87</f>
        <v>0</v>
      </c>
      <c r="O86" s="14">
        <f t="shared" si="42"/>
        <v>1694128860</v>
      </c>
      <c r="P86" s="24">
        <f t="shared" si="42"/>
        <v>5871140</v>
      </c>
      <c r="Q86" s="14">
        <f t="shared" ref="Q86" si="43">Q87</f>
        <v>1299128860</v>
      </c>
      <c r="R86" s="47">
        <f t="shared" ref="R86:R93" si="44">IF(Q86&gt;1,Q86/(M86-N86),0)</f>
        <v>0.76419344705882353</v>
      </c>
      <c r="S86" s="14">
        <f>S87</f>
        <v>0</v>
      </c>
      <c r="T86" s="22">
        <f>T87</f>
        <v>0</v>
      </c>
    </row>
    <row r="87" spans="1:22" s="45" customFormat="1" ht="24.75" customHeight="1" x14ac:dyDescent="0.25">
      <c r="A87" s="87" t="s">
        <v>3</v>
      </c>
      <c r="B87" s="11" t="s">
        <v>51</v>
      </c>
      <c r="C87" s="11" t="s">
        <v>51</v>
      </c>
      <c r="D87" s="11" t="s">
        <v>34</v>
      </c>
      <c r="E87" s="11"/>
      <c r="F87" s="11"/>
      <c r="G87" s="12" t="s">
        <v>87</v>
      </c>
      <c r="H87" s="11" t="s">
        <v>5</v>
      </c>
      <c r="I87" s="13">
        <v>10</v>
      </c>
      <c r="J87" s="14">
        <f>J88</f>
        <v>1700000000</v>
      </c>
      <c r="K87" s="14">
        <f>K88</f>
        <v>0</v>
      </c>
      <c r="L87" s="24">
        <f>L88</f>
        <v>0</v>
      </c>
      <c r="M87" s="24">
        <f t="shared" si="42"/>
        <v>1700000000</v>
      </c>
      <c r="N87" s="14">
        <f t="shared" si="42"/>
        <v>0</v>
      </c>
      <c r="O87" s="14">
        <f t="shared" si="42"/>
        <v>1694128860</v>
      </c>
      <c r="P87" s="24">
        <f t="shared" si="42"/>
        <v>5871140</v>
      </c>
      <c r="Q87" s="14">
        <f>Q88</f>
        <v>1299128860</v>
      </c>
      <c r="R87" s="47">
        <f t="shared" si="44"/>
        <v>0.76419344705882353</v>
      </c>
      <c r="S87" s="14">
        <f>S88</f>
        <v>0</v>
      </c>
      <c r="T87" s="22">
        <f>T88</f>
        <v>0</v>
      </c>
    </row>
    <row r="88" spans="1:22" s="45" customFormat="1" ht="24.75" customHeight="1" x14ac:dyDescent="0.25">
      <c r="A88" s="88" t="s">
        <v>3</v>
      </c>
      <c r="B88" s="7" t="s">
        <v>51</v>
      </c>
      <c r="C88" s="7" t="s">
        <v>51</v>
      </c>
      <c r="D88" s="7" t="s">
        <v>34</v>
      </c>
      <c r="E88" s="62" t="s">
        <v>221</v>
      </c>
      <c r="F88" s="7"/>
      <c r="G88" s="23" t="s">
        <v>220</v>
      </c>
      <c r="H88" s="7" t="s">
        <v>5</v>
      </c>
      <c r="I88" s="8">
        <v>10</v>
      </c>
      <c r="J88" s="27">
        <v>1700000000</v>
      </c>
      <c r="K88" s="27">
        <v>0</v>
      </c>
      <c r="L88" s="27"/>
      <c r="M88" s="27">
        <f t="shared" ref="M88:M93" si="45">J88+K88-L88</f>
        <v>1700000000</v>
      </c>
      <c r="N88" s="27">
        <v>0</v>
      </c>
      <c r="O88" s="9">
        <v>1694128860</v>
      </c>
      <c r="P88" s="27">
        <f>+M88-O88-N88</f>
        <v>5871140</v>
      </c>
      <c r="Q88" s="9">
        <v>1299128860</v>
      </c>
      <c r="R88" s="47">
        <f>IF(Q88&gt;1,Q88/(M88-N88),0)</f>
        <v>0.76419344705882353</v>
      </c>
      <c r="S88" s="9">
        <v>0</v>
      </c>
      <c r="T88" s="10">
        <v>0</v>
      </c>
    </row>
    <row r="89" spans="1:22" s="45" customFormat="1" ht="24.75" customHeight="1" x14ac:dyDescent="0.25">
      <c r="A89" s="87" t="s">
        <v>3</v>
      </c>
      <c r="B89" s="11" t="s">
        <v>51</v>
      </c>
      <c r="C89" s="11" t="s">
        <v>70</v>
      </c>
      <c r="D89" s="11"/>
      <c r="E89" s="11"/>
      <c r="F89" s="11"/>
      <c r="G89" s="12" t="s">
        <v>133</v>
      </c>
      <c r="H89" s="11" t="s">
        <v>5</v>
      </c>
      <c r="I89" s="13">
        <v>10</v>
      </c>
      <c r="J89" s="14">
        <f>J90</f>
        <v>1416000000</v>
      </c>
      <c r="K89" s="24">
        <f t="shared" ref="K89:L90" si="46">K90</f>
        <v>0</v>
      </c>
      <c r="L89" s="24">
        <f t="shared" si="46"/>
        <v>0</v>
      </c>
      <c r="M89" s="24">
        <f>J89+K89-L89</f>
        <v>1416000000</v>
      </c>
      <c r="N89" s="14">
        <v>0</v>
      </c>
      <c r="O89" s="14">
        <f t="shared" ref="O89:Q90" si="47">O90</f>
        <v>472220346</v>
      </c>
      <c r="P89" s="24">
        <f>P90</f>
        <v>943779654</v>
      </c>
      <c r="Q89" s="14">
        <f t="shared" si="47"/>
        <v>472220346</v>
      </c>
      <c r="R89" s="47">
        <f>IF(Q89&gt;1,Q89/(M89-N89),0)</f>
        <v>0.33348894491525422</v>
      </c>
      <c r="S89" s="14">
        <f>S90</f>
        <v>472220346</v>
      </c>
      <c r="T89" s="22">
        <f>T90</f>
        <v>472220346</v>
      </c>
    </row>
    <row r="90" spans="1:22" s="45" customFormat="1" ht="24.75" customHeight="1" x14ac:dyDescent="0.25">
      <c r="A90" s="87" t="s">
        <v>3</v>
      </c>
      <c r="B90" s="11" t="s">
        <v>51</v>
      </c>
      <c r="C90" s="11" t="s">
        <v>70</v>
      </c>
      <c r="D90" s="11" t="s">
        <v>50</v>
      </c>
      <c r="E90" s="11"/>
      <c r="F90" s="11"/>
      <c r="G90" s="12" t="s">
        <v>102</v>
      </c>
      <c r="H90" s="11" t="s">
        <v>5</v>
      </c>
      <c r="I90" s="13">
        <v>10</v>
      </c>
      <c r="J90" s="24">
        <f>J91</f>
        <v>1416000000</v>
      </c>
      <c r="K90" s="24">
        <f t="shared" si="46"/>
        <v>0</v>
      </c>
      <c r="L90" s="24">
        <f t="shared" si="46"/>
        <v>0</v>
      </c>
      <c r="M90" s="24">
        <f>J90+K90-L90</f>
        <v>1416000000</v>
      </c>
      <c r="N90" s="24"/>
      <c r="O90" s="24">
        <f t="shared" si="47"/>
        <v>472220346</v>
      </c>
      <c r="P90" s="24">
        <f t="shared" si="47"/>
        <v>943779654</v>
      </c>
      <c r="Q90" s="14">
        <f t="shared" si="47"/>
        <v>472220346</v>
      </c>
      <c r="R90" s="47">
        <f t="shared" si="44"/>
        <v>0.33348894491525422</v>
      </c>
      <c r="S90" s="14">
        <f>S91</f>
        <v>472220346</v>
      </c>
      <c r="T90" s="22">
        <f>T91</f>
        <v>472220346</v>
      </c>
    </row>
    <row r="91" spans="1:22" s="6" customFormat="1" ht="24.75" customHeight="1" x14ac:dyDescent="0.25">
      <c r="A91" s="87" t="s">
        <v>3</v>
      </c>
      <c r="B91" s="11" t="s">
        <v>51</v>
      </c>
      <c r="C91" s="11" t="s">
        <v>70</v>
      </c>
      <c r="D91" s="11" t="s">
        <v>50</v>
      </c>
      <c r="E91" s="11" t="s">
        <v>71</v>
      </c>
      <c r="F91" s="11"/>
      <c r="G91" s="12" t="s">
        <v>212</v>
      </c>
      <c r="H91" s="11" t="s">
        <v>5</v>
      </c>
      <c r="I91" s="13">
        <v>10</v>
      </c>
      <c r="J91" s="24">
        <f>J92+J93</f>
        <v>1416000000</v>
      </c>
      <c r="K91" s="24">
        <f t="shared" ref="K91:L91" si="48">K92+K93</f>
        <v>0</v>
      </c>
      <c r="L91" s="24">
        <f t="shared" si="48"/>
        <v>0</v>
      </c>
      <c r="M91" s="24">
        <f>J91+K91-L91</f>
        <v>1416000000</v>
      </c>
      <c r="N91" s="24">
        <f>N92+N93</f>
        <v>0</v>
      </c>
      <c r="O91" s="24">
        <f>O92+O93</f>
        <v>472220346</v>
      </c>
      <c r="P91" s="24">
        <f>P92+P93</f>
        <v>943779654</v>
      </c>
      <c r="Q91" s="24">
        <f>Q92+Q93</f>
        <v>472220346</v>
      </c>
      <c r="R91" s="26">
        <f t="shared" si="44"/>
        <v>0.33348894491525422</v>
      </c>
      <c r="S91" s="14">
        <f>S92+S93</f>
        <v>472220346</v>
      </c>
      <c r="T91" s="22">
        <f>T92+T93</f>
        <v>472220346</v>
      </c>
    </row>
    <row r="92" spans="1:22" s="6" customFormat="1" ht="16.5" customHeight="1" x14ac:dyDescent="0.25">
      <c r="A92" s="88" t="s">
        <v>3</v>
      </c>
      <c r="B92" s="7" t="s">
        <v>51</v>
      </c>
      <c r="C92" s="7" t="s">
        <v>70</v>
      </c>
      <c r="D92" s="7" t="s">
        <v>50</v>
      </c>
      <c r="E92" s="7" t="s">
        <v>71</v>
      </c>
      <c r="F92" s="7" t="s">
        <v>35</v>
      </c>
      <c r="G92" s="23" t="s">
        <v>74</v>
      </c>
      <c r="H92" s="7" t="s">
        <v>5</v>
      </c>
      <c r="I92" s="7" t="s">
        <v>6</v>
      </c>
      <c r="J92" s="27">
        <v>946269000</v>
      </c>
      <c r="K92" s="27"/>
      <c r="L92" s="27"/>
      <c r="M92" s="27">
        <f t="shared" si="45"/>
        <v>946269000</v>
      </c>
      <c r="N92" s="9"/>
      <c r="O92" s="27">
        <v>330081213</v>
      </c>
      <c r="P92" s="27">
        <f>+M92-O92-N92</f>
        <v>616187787</v>
      </c>
      <c r="Q92" s="27">
        <v>330081213</v>
      </c>
      <c r="R92" s="25">
        <f t="shared" si="44"/>
        <v>0.34882386826578909</v>
      </c>
      <c r="S92" s="27">
        <v>330081213</v>
      </c>
      <c r="T92" s="48">
        <v>330081213</v>
      </c>
    </row>
    <row r="93" spans="1:22" s="45" customFormat="1" ht="16.5" customHeight="1" x14ac:dyDescent="0.25">
      <c r="A93" s="88" t="s">
        <v>3</v>
      </c>
      <c r="B93" s="7" t="s">
        <v>51</v>
      </c>
      <c r="C93" s="7" t="s">
        <v>70</v>
      </c>
      <c r="D93" s="7" t="s">
        <v>50</v>
      </c>
      <c r="E93" s="7" t="s">
        <v>71</v>
      </c>
      <c r="F93" s="7" t="s">
        <v>37</v>
      </c>
      <c r="G93" s="23" t="s">
        <v>75</v>
      </c>
      <c r="H93" s="7" t="s">
        <v>5</v>
      </c>
      <c r="I93" s="7" t="s">
        <v>6</v>
      </c>
      <c r="J93" s="27">
        <v>469731000</v>
      </c>
      <c r="K93" s="27"/>
      <c r="L93" s="27"/>
      <c r="M93" s="27">
        <f t="shared" si="45"/>
        <v>469731000</v>
      </c>
      <c r="N93" s="9">
        <v>0</v>
      </c>
      <c r="O93" s="27">
        <v>142139133</v>
      </c>
      <c r="P93" s="27">
        <f>+M93-O93-N93</f>
        <v>327591867</v>
      </c>
      <c r="Q93" s="27">
        <v>142139133</v>
      </c>
      <c r="R93" s="25">
        <f t="shared" si="44"/>
        <v>0.30259687565862164</v>
      </c>
      <c r="S93" s="27">
        <v>142139133</v>
      </c>
      <c r="T93" s="48">
        <v>142139133</v>
      </c>
    </row>
    <row r="94" spans="1:22" s="52" customFormat="1" ht="16.5" customHeight="1" x14ac:dyDescent="0.25">
      <c r="A94" s="89" t="s">
        <v>3</v>
      </c>
      <c r="B94" s="78" t="s">
        <v>51</v>
      </c>
      <c r="C94" s="78"/>
      <c r="D94" s="78"/>
      <c r="E94" s="78"/>
      <c r="F94" s="78"/>
      <c r="G94" s="79" t="s">
        <v>17</v>
      </c>
      <c r="H94" s="78" t="s">
        <v>5</v>
      </c>
      <c r="I94" s="80" t="s">
        <v>6</v>
      </c>
      <c r="J94" s="61">
        <f>+J89+J86</f>
        <v>3116000000</v>
      </c>
      <c r="K94" s="61">
        <f t="shared" ref="K94:Q94" si="49">+K89+K86</f>
        <v>0</v>
      </c>
      <c r="L94" s="61">
        <f t="shared" si="49"/>
        <v>0</v>
      </c>
      <c r="M94" s="61">
        <f t="shared" si="49"/>
        <v>3116000000</v>
      </c>
      <c r="N94" s="61">
        <f t="shared" si="49"/>
        <v>0</v>
      </c>
      <c r="O94" s="61">
        <f t="shared" si="49"/>
        <v>2166349206</v>
      </c>
      <c r="P94" s="61">
        <f t="shared" si="49"/>
        <v>949650794</v>
      </c>
      <c r="Q94" s="61">
        <f t="shared" si="49"/>
        <v>1771349206</v>
      </c>
      <c r="R94" s="73">
        <f>IF(Q94&gt;1,Q94/(M94-N94),0)</f>
        <v>0.56846893645699614</v>
      </c>
      <c r="S94" s="61">
        <f t="shared" ref="S94:T94" si="50">+S89+S86</f>
        <v>472220346</v>
      </c>
      <c r="T94" s="70">
        <f t="shared" si="50"/>
        <v>472220346</v>
      </c>
      <c r="U94" s="51"/>
      <c r="V94" s="51"/>
    </row>
    <row r="95" spans="1:22" s="6" customFormat="1" ht="16.5" customHeight="1" thickBot="1" x14ac:dyDescent="0.3">
      <c r="A95" s="129" t="s">
        <v>27</v>
      </c>
      <c r="B95" s="130"/>
      <c r="C95" s="130"/>
      <c r="D95" s="130"/>
      <c r="E95" s="130"/>
      <c r="F95" s="130"/>
      <c r="G95" s="130"/>
      <c r="H95" s="130"/>
      <c r="I95" s="131"/>
      <c r="J95" s="74">
        <f>J94</f>
        <v>3116000000</v>
      </c>
      <c r="K95" s="74">
        <f t="shared" ref="K95:L95" si="51">K94</f>
        <v>0</v>
      </c>
      <c r="L95" s="74">
        <f t="shared" si="51"/>
        <v>0</v>
      </c>
      <c r="M95" s="74">
        <f>M94</f>
        <v>3116000000</v>
      </c>
      <c r="N95" s="74">
        <f>N94</f>
        <v>0</v>
      </c>
      <c r="O95" s="74">
        <f>O94</f>
        <v>2166349206</v>
      </c>
      <c r="P95" s="74">
        <f>P94</f>
        <v>949650794</v>
      </c>
      <c r="Q95" s="74">
        <f>Q94</f>
        <v>1771349206</v>
      </c>
      <c r="R95" s="73">
        <f>IF(Q95&gt;1,Q95/(M95-N95),0)</f>
        <v>0.56846893645699614</v>
      </c>
      <c r="S95" s="74">
        <f>S94</f>
        <v>472220346</v>
      </c>
      <c r="T95" s="75">
        <f>T94</f>
        <v>472220346</v>
      </c>
    </row>
    <row r="96" spans="1:22" s="45" customFormat="1" ht="16.5" customHeight="1" thickBot="1" x14ac:dyDescent="0.3">
      <c r="A96" s="123" t="s">
        <v>100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5"/>
    </row>
    <row r="97" spans="1:20" s="45" customFormat="1" ht="16.5" customHeight="1" x14ac:dyDescent="0.25">
      <c r="A97" s="87" t="s">
        <v>3</v>
      </c>
      <c r="B97" s="11" t="s">
        <v>72</v>
      </c>
      <c r="C97" s="11"/>
      <c r="D97" s="11"/>
      <c r="E97" s="11"/>
      <c r="F97" s="11"/>
      <c r="G97" s="12" t="s">
        <v>84</v>
      </c>
      <c r="H97" s="11" t="s">
        <v>5</v>
      </c>
      <c r="I97" s="11" t="s">
        <v>6</v>
      </c>
      <c r="J97" s="24">
        <f>J99</f>
        <v>500000000</v>
      </c>
      <c r="K97" s="24">
        <f t="shared" ref="K97:L97" si="52">K99</f>
        <v>0</v>
      </c>
      <c r="L97" s="24">
        <f t="shared" si="52"/>
        <v>0</v>
      </c>
      <c r="M97" s="24">
        <f>M99</f>
        <v>500000000</v>
      </c>
      <c r="N97" s="24">
        <f>N99+N103</f>
        <v>0</v>
      </c>
      <c r="O97" s="24">
        <f>O99</f>
        <v>424502284</v>
      </c>
      <c r="P97" s="24">
        <f>P99</f>
        <v>75497716</v>
      </c>
      <c r="Q97" s="24">
        <f>Q99</f>
        <v>424502284</v>
      </c>
      <c r="R97" s="26">
        <f>IF(Q97&gt;1,Q97/(M97-N97),0)</f>
        <v>0.84900456800000002</v>
      </c>
      <c r="S97" s="24">
        <f>S99</f>
        <v>424502284</v>
      </c>
      <c r="T97" s="33">
        <f>T99</f>
        <v>424502284</v>
      </c>
    </row>
    <row r="98" spans="1:20" s="45" customFormat="1" ht="16.5" customHeight="1" x14ac:dyDescent="0.25">
      <c r="A98" s="87" t="s">
        <v>3</v>
      </c>
      <c r="B98" s="11" t="s">
        <v>72</v>
      </c>
      <c r="C98" s="11"/>
      <c r="D98" s="11"/>
      <c r="E98" s="11"/>
      <c r="F98" s="11"/>
      <c r="G98" s="12" t="s">
        <v>84</v>
      </c>
      <c r="H98" s="11" t="s">
        <v>5</v>
      </c>
      <c r="I98" s="11">
        <v>11</v>
      </c>
      <c r="J98" s="24">
        <f>J102</f>
        <v>906000000</v>
      </c>
      <c r="K98" s="24">
        <f t="shared" ref="K98:L98" si="53">K102</f>
        <v>0</v>
      </c>
      <c r="L98" s="24">
        <f t="shared" si="53"/>
        <v>0</v>
      </c>
      <c r="M98" s="24">
        <f>M102</f>
        <v>906000000</v>
      </c>
      <c r="N98" s="24">
        <f>N102</f>
        <v>0</v>
      </c>
      <c r="O98" s="24">
        <f>O102</f>
        <v>0</v>
      </c>
      <c r="P98" s="24">
        <f>P102</f>
        <v>906000000</v>
      </c>
      <c r="Q98" s="24">
        <f>Q102</f>
        <v>0</v>
      </c>
      <c r="R98" s="26">
        <f t="shared" ref="R98:R109" si="54">IF(Q98&gt;1,Q98/(M98-N98),0)</f>
        <v>0</v>
      </c>
      <c r="S98" s="24">
        <f>S102</f>
        <v>0</v>
      </c>
      <c r="T98" s="33">
        <f>T102</f>
        <v>0</v>
      </c>
    </row>
    <row r="99" spans="1:20" s="6" customFormat="1" ht="16.5" customHeight="1" x14ac:dyDescent="0.25">
      <c r="A99" s="87" t="s">
        <v>3</v>
      </c>
      <c r="B99" s="11" t="s">
        <v>72</v>
      </c>
      <c r="C99" s="11" t="s">
        <v>34</v>
      </c>
      <c r="D99" s="11"/>
      <c r="E99" s="11"/>
      <c r="F99" s="11"/>
      <c r="G99" s="12" t="s">
        <v>82</v>
      </c>
      <c r="H99" s="11" t="s">
        <v>5</v>
      </c>
      <c r="I99" s="11" t="s">
        <v>6</v>
      </c>
      <c r="J99" s="24">
        <f>J100+J101</f>
        <v>500000000</v>
      </c>
      <c r="K99" s="24">
        <f t="shared" ref="K99" si="55">K100+K101</f>
        <v>0</v>
      </c>
      <c r="L99" s="24">
        <f>L100+L101</f>
        <v>0</v>
      </c>
      <c r="M99" s="24">
        <f>M100+M101</f>
        <v>500000000</v>
      </c>
      <c r="N99" s="24">
        <f>N100+N101</f>
        <v>0</v>
      </c>
      <c r="O99" s="24">
        <f>O100+O101</f>
        <v>424502284</v>
      </c>
      <c r="P99" s="24">
        <f>M99-O99-N99</f>
        <v>75497716</v>
      </c>
      <c r="Q99" s="24">
        <f>Q100+Q101</f>
        <v>424502284</v>
      </c>
      <c r="R99" s="26">
        <f>IF(Q99&gt;1,Q99/(M99-N99),0)</f>
        <v>0.84900456800000002</v>
      </c>
      <c r="S99" s="24">
        <f>S100+S101</f>
        <v>424502284</v>
      </c>
      <c r="T99" s="33">
        <f>T100+T101</f>
        <v>424502284</v>
      </c>
    </row>
    <row r="100" spans="1:20" s="6" customFormat="1" ht="16.5" customHeight="1" x14ac:dyDescent="0.25">
      <c r="A100" s="87" t="s">
        <v>3</v>
      </c>
      <c r="B100" s="7" t="s">
        <v>72</v>
      </c>
      <c r="C100" s="7" t="s">
        <v>34</v>
      </c>
      <c r="D100" s="7" t="s">
        <v>50</v>
      </c>
      <c r="E100" s="7" t="s">
        <v>35</v>
      </c>
      <c r="F100" s="7"/>
      <c r="G100" s="23" t="s">
        <v>76</v>
      </c>
      <c r="H100" s="7" t="s">
        <v>5</v>
      </c>
      <c r="I100" s="7" t="s">
        <v>6</v>
      </c>
      <c r="J100" s="27">
        <v>490000000</v>
      </c>
      <c r="K100" s="27"/>
      <c r="L100" s="27"/>
      <c r="M100" s="27">
        <f t="shared" ref="M100:M101" si="56">J100+K100-L100</f>
        <v>490000000</v>
      </c>
      <c r="N100" s="9">
        <v>0</v>
      </c>
      <c r="O100" s="27">
        <v>424502284</v>
      </c>
      <c r="P100" s="27">
        <f>+M100-O100-N100</f>
        <v>65497716</v>
      </c>
      <c r="Q100" s="27">
        <v>424502284</v>
      </c>
      <c r="R100" s="26">
        <f>IF(Q100&gt;1,Q100/(M100-N100),0)</f>
        <v>0.86633119183673468</v>
      </c>
      <c r="S100" s="27">
        <v>424502284</v>
      </c>
      <c r="T100" s="48">
        <v>424502284</v>
      </c>
    </row>
    <row r="101" spans="1:20" s="45" customFormat="1" ht="16.5" customHeight="1" x14ac:dyDescent="0.25">
      <c r="A101" s="87" t="s">
        <v>3</v>
      </c>
      <c r="B101" s="7" t="s">
        <v>72</v>
      </c>
      <c r="C101" s="7" t="s">
        <v>34</v>
      </c>
      <c r="D101" s="7" t="s">
        <v>50</v>
      </c>
      <c r="E101" s="7" t="s">
        <v>43</v>
      </c>
      <c r="F101" s="7"/>
      <c r="G101" s="23" t="s">
        <v>77</v>
      </c>
      <c r="H101" s="7" t="s">
        <v>5</v>
      </c>
      <c r="I101" s="7" t="s">
        <v>6</v>
      </c>
      <c r="J101" s="27">
        <v>10000000</v>
      </c>
      <c r="K101" s="27"/>
      <c r="L101" s="27"/>
      <c r="M101" s="27">
        <f t="shared" si="56"/>
        <v>10000000</v>
      </c>
      <c r="N101" s="9">
        <v>0</v>
      </c>
      <c r="O101" s="27">
        <v>0</v>
      </c>
      <c r="P101" s="27">
        <f>+M101-O101-N101</f>
        <v>10000000</v>
      </c>
      <c r="Q101" s="27">
        <v>0</v>
      </c>
      <c r="R101" s="26">
        <f t="shared" si="54"/>
        <v>0</v>
      </c>
      <c r="S101" s="27">
        <v>0</v>
      </c>
      <c r="T101" s="48">
        <v>0</v>
      </c>
    </row>
    <row r="102" spans="1:20" s="45" customFormat="1" ht="16.5" customHeight="1" x14ac:dyDescent="0.25">
      <c r="A102" s="87" t="s">
        <v>3</v>
      </c>
      <c r="B102" s="11" t="s">
        <v>72</v>
      </c>
      <c r="C102" s="11" t="s">
        <v>70</v>
      </c>
      <c r="D102" s="11"/>
      <c r="E102" s="11"/>
      <c r="F102" s="11"/>
      <c r="G102" s="12" t="s">
        <v>131</v>
      </c>
      <c r="H102" s="11" t="s">
        <v>5</v>
      </c>
      <c r="I102" s="11">
        <v>11</v>
      </c>
      <c r="J102" s="24">
        <f>J103</f>
        <v>906000000</v>
      </c>
      <c r="K102" s="24"/>
      <c r="L102" s="24"/>
      <c r="M102" s="24">
        <f>M103</f>
        <v>906000000</v>
      </c>
      <c r="N102" s="14">
        <f>N103</f>
        <v>0</v>
      </c>
      <c r="O102" s="24">
        <f t="shared" ref="O102:T103" si="57">O103</f>
        <v>0</v>
      </c>
      <c r="P102" s="24">
        <f>+M102-O102-N102</f>
        <v>906000000</v>
      </c>
      <c r="Q102" s="24">
        <f t="shared" si="57"/>
        <v>0</v>
      </c>
      <c r="R102" s="26">
        <f t="shared" si="54"/>
        <v>0</v>
      </c>
      <c r="S102" s="24">
        <f t="shared" si="57"/>
        <v>0</v>
      </c>
      <c r="T102" s="33">
        <f t="shared" si="57"/>
        <v>0</v>
      </c>
    </row>
    <row r="103" spans="1:20" s="6" customFormat="1" ht="16.5" customHeight="1" x14ac:dyDescent="0.25">
      <c r="A103" s="87" t="s">
        <v>3</v>
      </c>
      <c r="B103" s="11" t="s">
        <v>72</v>
      </c>
      <c r="C103" s="11" t="s">
        <v>70</v>
      </c>
      <c r="D103" s="68" t="s">
        <v>34</v>
      </c>
      <c r="E103" s="11"/>
      <c r="F103" s="11"/>
      <c r="G103" s="12" t="s">
        <v>83</v>
      </c>
      <c r="H103" s="11" t="s">
        <v>5</v>
      </c>
      <c r="I103" s="11">
        <v>11</v>
      </c>
      <c r="J103" s="24">
        <f>J104</f>
        <v>906000000</v>
      </c>
      <c r="K103" s="24">
        <f t="shared" ref="K103:L103" si="58">K104</f>
        <v>0</v>
      </c>
      <c r="L103" s="24">
        <f t="shared" si="58"/>
        <v>0</v>
      </c>
      <c r="M103" s="24">
        <f>M104</f>
        <v>906000000</v>
      </c>
      <c r="N103" s="14">
        <f>N104</f>
        <v>0</v>
      </c>
      <c r="O103" s="24">
        <f t="shared" si="57"/>
        <v>0</v>
      </c>
      <c r="P103" s="24">
        <f>+M103-O103-N103</f>
        <v>906000000</v>
      </c>
      <c r="Q103" s="24">
        <f t="shared" si="57"/>
        <v>0</v>
      </c>
      <c r="R103" s="26">
        <f t="shared" si="54"/>
        <v>0</v>
      </c>
      <c r="S103" s="24">
        <f t="shared" si="57"/>
        <v>0</v>
      </c>
      <c r="T103" s="33">
        <f t="shared" si="57"/>
        <v>0</v>
      </c>
    </row>
    <row r="104" spans="1:20" ht="18" customHeight="1" x14ac:dyDescent="0.25">
      <c r="A104" s="88" t="s">
        <v>3</v>
      </c>
      <c r="B104" s="7" t="s">
        <v>72</v>
      </c>
      <c r="C104" s="7" t="s">
        <v>70</v>
      </c>
      <c r="D104" s="7" t="s">
        <v>34</v>
      </c>
      <c r="E104" s="7"/>
      <c r="F104" s="7"/>
      <c r="G104" s="23" t="s">
        <v>83</v>
      </c>
      <c r="H104" s="7" t="s">
        <v>5</v>
      </c>
      <c r="I104" s="7">
        <v>11</v>
      </c>
      <c r="J104" s="27">
        <v>906000000</v>
      </c>
      <c r="K104" s="27">
        <v>0</v>
      </c>
      <c r="L104" s="27">
        <v>0</v>
      </c>
      <c r="M104" s="27">
        <f>J104+K104-L104</f>
        <v>906000000</v>
      </c>
      <c r="N104" s="9">
        <v>0</v>
      </c>
      <c r="O104" s="27"/>
      <c r="P104" s="27">
        <f>+M104-O104-N104</f>
        <v>906000000</v>
      </c>
      <c r="Q104" s="27"/>
      <c r="R104" s="25">
        <f t="shared" si="54"/>
        <v>0</v>
      </c>
      <c r="S104" s="27"/>
      <c r="T104" s="48"/>
    </row>
    <row r="105" spans="1:20" ht="26.25" customHeight="1" x14ac:dyDescent="0.25">
      <c r="A105" s="89" t="s">
        <v>3</v>
      </c>
      <c r="B105" s="78" t="s">
        <v>72</v>
      </c>
      <c r="C105" s="78"/>
      <c r="D105" s="78"/>
      <c r="E105" s="78"/>
      <c r="F105" s="78"/>
      <c r="G105" s="79" t="s">
        <v>99</v>
      </c>
      <c r="H105" s="78" t="s">
        <v>5</v>
      </c>
      <c r="I105" s="80" t="s">
        <v>6</v>
      </c>
      <c r="J105" s="61">
        <f>J97</f>
        <v>500000000</v>
      </c>
      <c r="K105" s="61">
        <f t="shared" ref="K105:L105" si="59">K97</f>
        <v>0</v>
      </c>
      <c r="L105" s="61">
        <f t="shared" si="59"/>
        <v>0</v>
      </c>
      <c r="M105" s="61">
        <f>M97</f>
        <v>500000000</v>
      </c>
      <c r="N105" s="61">
        <f>N99</f>
        <v>0</v>
      </c>
      <c r="O105" s="61">
        <f>O99</f>
        <v>424502284</v>
      </c>
      <c r="P105" s="61">
        <f>P99</f>
        <v>75497716</v>
      </c>
      <c r="Q105" s="61">
        <f>Q99</f>
        <v>424502284</v>
      </c>
      <c r="R105" s="73">
        <f t="shared" si="54"/>
        <v>0.84900456800000002</v>
      </c>
      <c r="S105" s="61">
        <f>S99</f>
        <v>424502284</v>
      </c>
      <c r="T105" s="70">
        <f>T99</f>
        <v>424502284</v>
      </c>
    </row>
    <row r="106" spans="1:20" ht="26.25" customHeight="1" x14ac:dyDescent="0.25">
      <c r="A106" s="89" t="s">
        <v>3</v>
      </c>
      <c r="B106" s="78" t="s">
        <v>72</v>
      </c>
      <c r="C106" s="78"/>
      <c r="D106" s="78"/>
      <c r="E106" s="78"/>
      <c r="F106" s="78"/>
      <c r="G106" s="79" t="s">
        <v>99</v>
      </c>
      <c r="H106" s="78" t="s">
        <v>5</v>
      </c>
      <c r="I106" s="80">
        <v>11</v>
      </c>
      <c r="J106" s="61">
        <f>J98</f>
        <v>906000000</v>
      </c>
      <c r="K106" s="61">
        <f t="shared" ref="K106:L106" si="60">K98</f>
        <v>0</v>
      </c>
      <c r="L106" s="61">
        <f t="shared" si="60"/>
        <v>0</v>
      </c>
      <c r="M106" s="61">
        <f>M98</f>
        <v>906000000</v>
      </c>
      <c r="N106" s="61">
        <f>N103</f>
        <v>0</v>
      </c>
      <c r="O106" s="61">
        <f>O98</f>
        <v>0</v>
      </c>
      <c r="P106" s="61">
        <f>P98</f>
        <v>906000000</v>
      </c>
      <c r="Q106" s="61">
        <f>Q98</f>
        <v>0</v>
      </c>
      <c r="R106" s="73">
        <f t="shared" si="54"/>
        <v>0</v>
      </c>
      <c r="S106" s="61">
        <f>S98</f>
        <v>0</v>
      </c>
      <c r="T106" s="70">
        <f>T98</f>
        <v>0</v>
      </c>
    </row>
    <row r="107" spans="1:20" ht="16.5" customHeight="1" x14ac:dyDescent="0.25">
      <c r="A107" s="129" t="s">
        <v>103</v>
      </c>
      <c r="B107" s="130"/>
      <c r="C107" s="130"/>
      <c r="D107" s="130"/>
      <c r="E107" s="130"/>
      <c r="F107" s="130"/>
      <c r="G107" s="130"/>
      <c r="H107" s="130"/>
      <c r="I107" s="131"/>
      <c r="J107" s="74">
        <f>J105+J106</f>
        <v>1406000000</v>
      </c>
      <c r="K107" s="74">
        <f t="shared" ref="K107:L107" si="61">K105+K106</f>
        <v>0</v>
      </c>
      <c r="L107" s="74">
        <f t="shared" si="61"/>
        <v>0</v>
      </c>
      <c r="M107" s="74">
        <f>M105+M106</f>
        <v>1406000000</v>
      </c>
      <c r="N107" s="74">
        <f>N105+N106</f>
        <v>0</v>
      </c>
      <c r="O107" s="74">
        <f>O105+O106</f>
        <v>424502284</v>
      </c>
      <c r="P107" s="74">
        <f>P105+P106</f>
        <v>981497716</v>
      </c>
      <c r="Q107" s="74">
        <f>Q105+Q106</f>
        <v>424502284</v>
      </c>
      <c r="R107" s="73">
        <f>IF(Q107&gt;1,Q107/(M107-N107),0)</f>
        <v>0.30192196586059744</v>
      </c>
      <c r="S107" s="74">
        <f>S105+S106</f>
        <v>424502284</v>
      </c>
      <c r="T107" s="75">
        <f>T105+T106</f>
        <v>424502284</v>
      </c>
    </row>
    <row r="108" spans="1:20" ht="16.5" customHeight="1" x14ac:dyDescent="0.25">
      <c r="A108" s="90" t="s">
        <v>3</v>
      </c>
      <c r="B108" s="81"/>
      <c r="C108" s="81"/>
      <c r="D108" s="81"/>
      <c r="E108" s="81"/>
      <c r="F108" s="81"/>
      <c r="G108" s="82" t="s">
        <v>4</v>
      </c>
      <c r="H108" s="81" t="s">
        <v>5</v>
      </c>
      <c r="I108" s="83">
        <v>10</v>
      </c>
      <c r="J108" s="69">
        <f>+J105+J82+J33+J94</f>
        <v>407772915847</v>
      </c>
      <c r="K108" s="69">
        <f>+K105+K82+K33+K94</f>
        <v>1011284820</v>
      </c>
      <c r="L108" s="69">
        <f>+L105+L82+L33+L94</f>
        <v>1011284820</v>
      </c>
      <c r="M108" s="69">
        <f>+M105+M82+M33+M94</f>
        <v>407772915847</v>
      </c>
      <c r="N108" s="69">
        <v>0</v>
      </c>
      <c r="O108" s="69">
        <f>+O105+O82+O33+O94</f>
        <v>73743593270.309998</v>
      </c>
      <c r="P108" s="69">
        <f>+P105+P82+P33+P94</f>
        <v>334029322576.69</v>
      </c>
      <c r="Q108" s="69">
        <f>+Q105+Q82+Q33+Q94</f>
        <v>69022144002.309998</v>
      </c>
      <c r="R108" s="71">
        <f>IF(Q108&gt;1,Q108/(M108-N108),0)</f>
        <v>0.16926613151572753</v>
      </c>
      <c r="S108" s="69">
        <f>+S105+S82+S33+S94</f>
        <v>43069112682.07</v>
      </c>
      <c r="T108" s="72">
        <f>+T105+T82+T33+T94</f>
        <v>42925866544.370003</v>
      </c>
    </row>
    <row r="109" spans="1:20" ht="16.5" customHeight="1" x14ac:dyDescent="0.25">
      <c r="A109" s="90" t="s">
        <v>3</v>
      </c>
      <c r="B109" s="81"/>
      <c r="C109" s="81"/>
      <c r="D109" s="81"/>
      <c r="E109" s="81"/>
      <c r="F109" s="81"/>
      <c r="G109" s="82" t="s">
        <v>4</v>
      </c>
      <c r="H109" s="81" t="s">
        <v>5</v>
      </c>
      <c r="I109" s="83">
        <v>11</v>
      </c>
      <c r="J109" s="69">
        <f>J106</f>
        <v>906000000</v>
      </c>
      <c r="K109" s="69">
        <f t="shared" ref="K109:L109" si="62">K106</f>
        <v>0</v>
      </c>
      <c r="L109" s="69">
        <f t="shared" si="62"/>
        <v>0</v>
      </c>
      <c r="M109" s="69">
        <f>M106</f>
        <v>906000000</v>
      </c>
      <c r="N109" s="69">
        <f>N106</f>
        <v>0</v>
      </c>
      <c r="O109" s="69">
        <f>O106</f>
        <v>0</v>
      </c>
      <c r="P109" s="69">
        <f>P106</f>
        <v>906000000</v>
      </c>
      <c r="Q109" s="69">
        <f>Q106</f>
        <v>0</v>
      </c>
      <c r="R109" s="71">
        <f t="shared" si="54"/>
        <v>0</v>
      </c>
      <c r="S109" s="69">
        <f>S106</f>
        <v>0</v>
      </c>
      <c r="T109" s="72">
        <f>T106</f>
        <v>0</v>
      </c>
    </row>
    <row r="110" spans="1:20" ht="16.5" customHeight="1" x14ac:dyDescent="0.25">
      <c r="A110" s="90" t="s">
        <v>3</v>
      </c>
      <c r="B110" s="81"/>
      <c r="C110" s="81"/>
      <c r="D110" s="81"/>
      <c r="E110" s="81"/>
      <c r="F110" s="81"/>
      <c r="G110" s="82" t="s">
        <v>4</v>
      </c>
      <c r="H110" s="81" t="s">
        <v>8</v>
      </c>
      <c r="I110" s="83">
        <v>20</v>
      </c>
      <c r="J110" s="69">
        <f>J83</f>
        <v>2873920000</v>
      </c>
      <c r="K110" s="69">
        <f>K83</f>
        <v>0</v>
      </c>
      <c r="L110" s="69">
        <f>L83</f>
        <v>0</v>
      </c>
      <c r="M110" s="69">
        <f>M83</f>
        <v>2873920000</v>
      </c>
      <c r="N110" s="116"/>
      <c r="O110" s="69">
        <f>O83</f>
        <v>0</v>
      </c>
      <c r="P110" s="69">
        <f>P83</f>
        <v>2873920000</v>
      </c>
      <c r="Q110" s="69">
        <f>Q83</f>
        <v>0</v>
      </c>
      <c r="R110" s="71">
        <f>IF(Q110&gt;1,Q110/(M110-N110),0)</f>
        <v>0</v>
      </c>
      <c r="S110" s="69">
        <f>S83</f>
        <v>0</v>
      </c>
      <c r="T110" s="72">
        <f>T83</f>
        <v>0</v>
      </c>
    </row>
    <row r="111" spans="1:20" ht="15.75" customHeight="1" thickBot="1" x14ac:dyDescent="0.3">
      <c r="A111" s="132" t="s">
        <v>28</v>
      </c>
      <c r="B111" s="133"/>
      <c r="C111" s="133"/>
      <c r="D111" s="133"/>
      <c r="E111" s="133"/>
      <c r="F111" s="133"/>
      <c r="G111" s="133"/>
      <c r="H111" s="133"/>
      <c r="I111" s="134"/>
      <c r="J111" s="41">
        <f t="shared" ref="J111:Q111" si="63">SUM(J108:J110)</f>
        <v>411552835847</v>
      </c>
      <c r="K111" s="41">
        <f t="shared" si="63"/>
        <v>1011284820</v>
      </c>
      <c r="L111" s="41">
        <f t="shared" si="63"/>
        <v>1011284820</v>
      </c>
      <c r="M111" s="41">
        <f t="shared" si="63"/>
        <v>411552835847</v>
      </c>
      <c r="N111" s="41">
        <v>0</v>
      </c>
      <c r="O111" s="41">
        <f t="shared" si="63"/>
        <v>73743593270.309998</v>
      </c>
      <c r="P111" s="41">
        <f t="shared" si="63"/>
        <v>337809242576.69</v>
      </c>
      <c r="Q111" s="41">
        <f t="shared" si="63"/>
        <v>69022144002.309998</v>
      </c>
      <c r="R111" s="71">
        <f>IF(Q111&gt;1,Q111/(M111-N111),0)</f>
        <v>0.16771150139266652</v>
      </c>
      <c r="S111" s="41">
        <f>SUM(S108:S110)</f>
        <v>43069112682.07</v>
      </c>
      <c r="T111" s="49">
        <f>SUM(T108:T110)</f>
        <v>42925866544.370003</v>
      </c>
    </row>
    <row r="112" spans="1:20" s="6" customFormat="1" ht="18.75" customHeight="1" thickBot="1" x14ac:dyDescent="0.3">
      <c r="A112" s="123" t="s">
        <v>31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5"/>
    </row>
    <row r="113" spans="1:20" s="6" customFormat="1" ht="24.75" customHeight="1" x14ac:dyDescent="0.25">
      <c r="A113" s="87" t="s">
        <v>18</v>
      </c>
      <c r="B113" s="11">
        <v>2901</v>
      </c>
      <c r="C113" s="11"/>
      <c r="D113" s="11"/>
      <c r="E113" s="11"/>
      <c r="F113" s="11"/>
      <c r="G113" s="12" t="s">
        <v>98</v>
      </c>
      <c r="H113" s="11" t="s">
        <v>5</v>
      </c>
      <c r="I113" s="13">
        <v>10</v>
      </c>
      <c r="J113" s="24">
        <f>J115+J117+J121+J123+J132+J136+J127</f>
        <v>56704864098</v>
      </c>
      <c r="K113" s="24">
        <f t="shared" ref="K113:Q113" si="64">K115+K117+K121+K123+K132+K136+K127</f>
        <v>0</v>
      </c>
      <c r="L113" s="24">
        <f t="shared" si="64"/>
        <v>0</v>
      </c>
      <c r="M113" s="24">
        <f>M115+M117+M121+M123+M132+M136+M127</f>
        <v>56704864098</v>
      </c>
      <c r="N113" s="14">
        <f>N115+N117+N121+N123+N132+N136+N127</f>
        <v>0</v>
      </c>
      <c r="O113" s="85">
        <f t="shared" si="64"/>
        <v>24905292027</v>
      </c>
      <c r="P113" s="24">
        <f t="shared" si="64"/>
        <v>31799572071</v>
      </c>
      <c r="Q113" s="14">
        <f t="shared" si="64"/>
        <v>20138726434</v>
      </c>
      <c r="R113" s="26">
        <f>IF(Q113&gt;1,Q113/(M113-N113),0)</f>
        <v>0.35514989330007579</v>
      </c>
      <c r="S113" s="14">
        <f t="shared" ref="S113:T113" si="65">S115+S117+S121+S123+S132+S136+S127</f>
        <v>0</v>
      </c>
      <c r="T113" s="22">
        <f t="shared" si="65"/>
        <v>0</v>
      </c>
    </row>
    <row r="114" spans="1:20" ht="33" customHeight="1" x14ac:dyDescent="0.25">
      <c r="A114" s="87" t="s">
        <v>18</v>
      </c>
      <c r="B114" s="11">
        <v>2901</v>
      </c>
      <c r="C114" s="11"/>
      <c r="D114" s="11"/>
      <c r="E114" s="11"/>
      <c r="F114" s="11"/>
      <c r="G114" s="12" t="s">
        <v>98</v>
      </c>
      <c r="H114" s="11" t="s">
        <v>8</v>
      </c>
      <c r="I114" s="13">
        <v>21</v>
      </c>
      <c r="J114" s="14">
        <f>J128</f>
        <v>315108465</v>
      </c>
      <c r="K114" s="14">
        <f t="shared" ref="K114:Q114" si="66">K128</f>
        <v>0</v>
      </c>
      <c r="L114" s="24">
        <f t="shared" si="66"/>
        <v>0</v>
      </c>
      <c r="M114" s="24">
        <f>M128</f>
        <v>315108465</v>
      </c>
      <c r="N114" s="14">
        <f>N128</f>
        <v>0</v>
      </c>
      <c r="O114" s="14">
        <f t="shared" si="66"/>
        <v>315108465</v>
      </c>
      <c r="P114" s="24">
        <f t="shared" si="66"/>
        <v>0</v>
      </c>
      <c r="Q114" s="14">
        <f t="shared" si="66"/>
        <v>315108465</v>
      </c>
      <c r="R114" s="26">
        <f t="shared" ref="R114:R161" si="67">IF(Q114&gt;1,Q114/(M114-N114),0)</f>
        <v>1</v>
      </c>
      <c r="S114" s="14">
        <f t="shared" ref="S114:T114" si="68">S128</f>
        <v>0</v>
      </c>
      <c r="T114" s="22">
        <f t="shared" si="68"/>
        <v>0</v>
      </c>
    </row>
    <row r="115" spans="1:20" ht="33" customHeight="1" x14ac:dyDescent="0.25">
      <c r="A115" s="92" t="s">
        <v>18</v>
      </c>
      <c r="B115" s="95" t="s">
        <v>88</v>
      </c>
      <c r="C115" s="95" t="s">
        <v>89</v>
      </c>
      <c r="D115" s="95" t="s">
        <v>90</v>
      </c>
      <c r="E115" s="11"/>
      <c r="F115" s="11"/>
      <c r="G115" s="12" t="s">
        <v>184</v>
      </c>
      <c r="H115" s="95" t="s">
        <v>5</v>
      </c>
      <c r="I115" s="96">
        <v>10</v>
      </c>
      <c r="J115" s="14">
        <f>J116</f>
        <v>16539224320</v>
      </c>
      <c r="K115" s="14">
        <f>K116</f>
        <v>0</v>
      </c>
      <c r="L115" s="24">
        <f t="shared" ref="L115" si="69">L116</f>
        <v>0</v>
      </c>
      <c r="M115" s="24">
        <f>M116</f>
        <v>16539224320</v>
      </c>
      <c r="N115" s="14">
        <f>N116</f>
        <v>0</v>
      </c>
      <c r="O115" s="14">
        <f>O116</f>
        <v>5226635602</v>
      </c>
      <c r="P115" s="24">
        <f>P116</f>
        <v>11312588718</v>
      </c>
      <c r="Q115" s="14">
        <f>Q116</f>
        <v>4186592616</v>
      </c>
      <c r="R115" s="26">
        <f t="shared" si="67"/>
        <v>0.25313113450776392</v>
      </c>
      <c r="S115" s="14">
        <f>S116</f>
        <v>0</v>
      </c>
      <c r="T115" s="22">
        <f>T116</f>
        <v>0</v>
      </c>
    </row>
    <row r="116" spans="1:20" ht="50.25" customHeight="1" x14ac:dyDescent="0.25">
      <c r="A116" s="91" t="s">
        <v>18</v>
      </c>
      <c r="B116" s="53" t="s">
        <v>88</v>
      </c>
      <c r="C116" s="53" t="s">
        <v>89</v>
      </c>
      <c r="D116" s="53" t="s">
        <v>90</v>
      </c>
      <c r="E116" s="53" t="s">
        <v>205</v>
      </c>
      <c r="F116" s="53" t="s">
        <v>142</v>
      </c>
      <c r="G116" s="23" t="s">
        <v>159</v>
      </c>
      <c r="H116" s="53" t="s">
        <v>5</v>
      </c>
      <c r="I116" s="54">
        <v>10</v>
      </c>
      <c r="J116" s="43">
        <v>16539224320</v>
      </c>
      <c r="K116" s="43">
        <v>0</v>
      </c>
      <c r="L116" s="43"/>
      <c r="M116" s="43">
        <f>J116+K116-L116</f>
        <v>16539224320</v>
      </c>
      <c r="N116" s="43">
        <v>0</v>
      </c>
      <c r="O116" s="43">
        <v>5226635602</v>
      </c>
      <c r="P116" s="43">
        <f t="shared" ref="P116:P137" si="70">+M116-O116-N116</f>
        <v>11312588718</v>
      </c>
      <c r="Q116" s="55">
        <v>4186592616</v>
      </c>
      <c r="R116" s="25">
        <f t="shared" si="67"/>
        <v>0.25313113450776392</v>
      </c>
      <c r="S116" s="55"/>
      <c r="T116" s="56"/>
    </row>
    <row r="117" spans="1:20" s="99" customFormat="1" ht="51.75" customHeight="1" x14ac:dyDescent="0.25">
      <c r="A117" s="92" t="s">
        <v>18</v>
      </c>
      <c r="B117" s="95" t="s">
        <v>88</v>
      </c>
      <c r="C117" s="95" t="s">
        <v>89</v>
      </c>
      <c r="D117" s="95" t="s">
        <v>7</v>
      </c>
      <c r="E117" s="95"/>
      <c r="F117" s="95"/>
      <c r="G117" s="12" t="s">
        <v>198</v>
      </c>
      <c r="H117" s="95" t="s">
        <v>5</v>
      </c>
      <c r="I117" s="96">
        <v>10</v>
      </c>
      <c r="J117" s="97">
        <f>J118+J119+J120</f>
        <v>4997000000</v>
      </c>
      <c r="K117" s="46">
        <f t="shared" ref="K117:T117" si="71">K118+K119+K120</f>
        <v>0</v>
      </c>
      <c r="L117" s="46">
        <f t="shared" si="71"/>
        <v>0</v>
      </c>
      <c r="M117" s="46">
        <f t="shared" si="71"/>
        <v>4997000000</v>
      </c>
      <c r="N117" s="46">
        <f t="shared" si="71"/>
        <v>0</v>
      </c>
      <c r="O117" s="46">
        <f t="shared" si="71"/>
        <v>1423210651</v>
      </c>
      <c r="P117" s="46">
        <f>P118+P119+P120</f>
        <v>3573789349</v>
      </c>
      <c r="Q117" s="46">
        <f t="shared" si="71"/>
        <v>1423210651</v>
      </c>
      <c r="R117" s="26">
        <f t="shared" si="67"/>
        <v>0.2848130180108065</v>
      </c>
      <c r="S117" s="97">
        <f t="shared" si="71"/>
        <v>0</v>
      </c>
      <c r="T117" s="98">
        <f t="shared" si="71"/>
        <v>0</v>
      </c>
    </row>
    <row r="118" spans="1:20" ht="65.25" customHeight="1" x14ac:dyDescent="0.25">
      <c r="A118" s="91" t="s">
        <v>18</v>
      </c>
      <c r="B118" s="53" t="s">
        <v>88</v>
      </c>
      <c r="C118" s="53" t="s">
        <v>89</v>
      </c>
      <c r="D118" s="53" t="s">
        <v>7</v>
      </c>
      <c r="E118" s="53" t="s">
        <v>206</v>
      </c>
      <c r="F118" s="53" t="s">
        <v>143</v>
      </c>
      <c r="G118" s="23" t="s">
        <v>160</v>
      </c>
      <c r="H118" s="53" t="s">
        <v>5</v>
      </c>
      <c r="I118" s="54">
        <v>10</v>
      </c>
      <c r="J118" s="43">
        <v>2492886732</v>
      </c>
      <c r="K118" s="43">
        <v>0</v>
      </c>
      <c r="L118" s="43"/>
      <c r="M118" s="43">
        <f t="shared" ref="M118:M140" si="72">J118+K118-L118</f>
        <v>2492886732</v>
      </c>
      <c r="N118" s="43">
        <v>0</v>
      </c>
      <c r="O118" s="43">
        <v>36640800</v>
      </c>
      <c r="P118" s="43">
        <f t="shared" si="70"/>
        <v>2456245932</v>
      </c>
      <c r="Q118" s="55">
        <v>36640800</v>
      </c>
      <c r="R118" s="25">
        <f t="shared" si="67"/>
        <v>1.4698140725633257E-2</v>
      </c>
      <c r="S118" s="55"/>
      <c r="T118" s="56"/>
    </row>
    <row r="119" spans="1:20" ht="76.5" customHeight="1" x14ac:dyDescent="0.25">
      <c r="A119" s="91" t="s">
        <v>18</v>
      </c>
      <c r="B119" s="53" t="s">
        <v>88</v>
      </c>
      <c r="C119" s="53" t="s">
        <v>89</v>
      </c>
      <c r="D119" s="53" t="s">
        <v>7</v>
      </c>
      <c r="E119" s="53" t="s">
        <v>206</v>
      </c>
      <c r="F119" s="53" t="s">
        <v>144</v>
      </c>
      <c r="G119" s="23" t="s">
        <v>161</v>
      </c>
      <c r="H119" s="53" t="s">
        <v>5</v>
      </c>
      <c r="I119" s="54">
        <v>10</v>
      </c>
      <c r="J119" s="43">
        <v>2430160128</v>
      </c>
      <c r="K119" s="43"/>
      <c r="L119" s="43">
        <v>0</v>
      </c>
      <c r="M119" s="43">
        <f t="shared" si="72"/>
        <v>2430160128</v>
      </c>
      <c r="N119" s="43">
        <v>0</v>
      </c>
      <c r="O119" s="43">
        <v>1386569851</v>
      </c>
      <c r="P119" s="43">
        <f t="shared" ref="P119:P120" si="73">+M119-O119-N119</f>
        <v>1043590277</v>
      </c>
      <c r="Q119" s="55">
        <v>1386569851</v>
      </c>
      <c r="R119" s="25">
        <f t="shared" si="67"/>
        <v>0.57056727868427937</v>
      </c>
      <c r="S119" s="55"/>
      <c r="T119" s="56"/>
    </row>
    <row r="120" spans="1:20" ht="63.75" customHeight="1" x14ac:dyDescent="0.25">
      <c r="A120" s="91" t="s">
        <v>18</v>
      </c>
      <c r="B120" s="53" t="s">
        <v>88</v>
      </c>
      <c r="C120" s="53" t="s">
        <v>89</v>
      </c>
      <c r="D120" s="53" t="s">
        <v>7</v>
      </c>
      <c r="E120" s="53" t="s">
        <v>206</v>
      </c>
      <c r="F120" s="53" t="s">
        <v>145</v>
      </c>
      <c r="G120" s="23" t="s">
        <v>162</v>
      </c>
      <c r="H120" s="53" t="s">
        <v>5</v>
      </c>
      <c r="I120" s="54">
        <v>10</v>
      </c>
      <c r="J120" s="43">
        <v>73953140</v>
      </c>
      <c r="K120" s="43">
        <v>0</v>
      </c>
      <c r="L120" s="43">
        <v>0</v>
      </c>
      <c r="M120" s="43">
        <f t="shared" si="72"/>
        <v>73953140</v>
      </c>
      <c r="N120" s="43">
        <v>0</v>
      </c>
      <c r="O120" s="43">
        <v>0</v>
      </c>
      <c r="P120" s="43">
        <f t="shared" si="73"/>
        <v>73953140</v>
      </c>
      <c r="Q120" s="55">
        <v>0</v>
      </c>
      <c r="R120" s="25">
        <f t="shared" si="67"/>
        <v>0</v>
      </c>
      <c r="S120" s="55"/>
      <c r="T120" s="56"/>
    </row>
    <row r="121" spans="1:20" ht="49.5" customHeight="1" x14ac:dyDescent="0.25">
      <c r="A121" s="92" t="s">
        <v>18</v>
      </c>
      <c r="B121" s="95" t="s">
        <v>88</v>
      </c>
      <c r="C121" s="95" t="s">
        <v>89</v>
      </c>
      <c r="D121" s="95" t="s">
        <v>91</v>
      </c>
      <c r="E121" s="95"/>
      <c r="F121" s="95"/>
      <c r="G121" s="12" t="s">
        <v>185</v>
      </c>
      <c r="H121" s="95" t="s">
        <v>5</v>
      </c>
      <c r="I121" s="96">
        <v>10</v>
      </c>
      <c r="J121" s="46">
        <f>J122</f>
        <v>5373953280</v>
      </c>
      <c r="K121" s="46">
        <f t="shared" ref="K121:T121" si="74">K122</f>
        <v>0</v>
      </c>
      <c r="L121" s="46">
        <f t="shared" si="74"/>
        <v>0</v>
      </c>
      <c r="M121" s="46">
        <f>M122</f>
        <v>5373953280</v>
      </c>
      <c r="N121" s="46">
        <f>N122</f>
        <v>0</v>
      </c>
      <c r="O121" s="46">
        <f t="shared" si="74"/>
        <v>5373953280</v>
      </c>
      <c r="P121" s="46">
        <f>P122</f>
        <v>0</v>
      </c>
      <c r="Q121" s="46">
        <f t="shared" si="74"/>
        <v>5218563432</v>
      </c>
      <c r="R121" s="26">
        <f t="shared" si="67"/>
        <v>0.97108462989838273</v>
      </c>
      <c r="S121" s="97">
        <f t="shared" si="74"/>
        <v>0</v>
      </c>
      <c r="T121" s="98">
        <f t="shared" si="74"/>
        <v>0</v>
      </c>
    </row>
    <row r="122" spans="1:20" ht="33.75" customHeight="1" x14ac:dyDescent="0.25">
      <c r="A122" s="91" t="s">
        <v>18</v>
      </c>
      <c r="B122" s="53" t="s">
        <v>88</v>
      </c>
      <c r="C122" s="53" t="s">
        <v>89</v>
      </c>
      <c r="D122" s="53" t="s">
        <v>91</v>
      </c>
      <c r="E122" s="53" t="s">
        <v>205</v>
      </c>
      <c r="F122" s="53" t="s">
        <v>141</v>
      </c>
      <c r="G122" s="23" t="s">
        <v>163</v>
      </c>
      <c r="H122" s="53" t="s">
        <v>5</v>
      </c>
      <c r="I122" s="54">
        <v>10</v>
      </c>
      <c r="J122" s="55">
        <v>5373953280</v>
      </c>
      <c r="K122" s="55">
        <v>0</v>
      </c>
      <c r="L122" s="43">
        <v>0</v>
      </c>
      <c r="M122" s="43">
        <f t="shared" si="72"/>
        <v>5373953280</v>
      </c>
      <c r="N122" s="43">
        <v>0</v>
      </c>
      <c r="O122" s="43">
        <v>5373953280</v>
      </c>
      <c r="P122" s="43">
        <f t="shared" si="70"/>
        <v>0</v>
      </c>
      <c r="Q122" s="55">
        <v>5218563432</v>
      </c>
      <c r="R122" s="25">
        <f t="shared" si="67"/>
        <v>0.97108462989838273</v>
      </c>
      <c r="S122" s="55"/>
      <c r="T122" s="56"/>
    </row>
    <row r="123" spans="1:20" ht="51.75" customHeight="1" x14ac:dyDescent="0.25">
      <c r="A123" s="92" t="s">
        <v>18</v>
      </c>
      <c r="B123" s="95" t="s">
        <v>88</v>
      </c>
      <c r="C123" s="95" t="s">
        <v>89</v>
      </c>
      <c r="D123" s="95" t="s">
        <v>92</v>
      </c>
      <c r="E123" s="95"/>
      <c r="F123" s="95"/>
      <c r="G123" s="12" t="s">
        <v>186</v>
      </c>
      <c r="H123" s="95" t="s">
        <v>5</v>
      </c>
      <c r="I123" s="96">
        <v>10</v>
      </c>
      <c r="J123" s="97">
        <f>J124+J125+J126</f>
        <v>4768000000</v>
      </c>
      <c r="K123" s="97">
        <f>K124+K125+K126</f>
        <v>0</v>
      </c>
      <c r="L123" s="46">
        <f>L124+L125+L126</f>
        <v>0</v>
      </c>
      <c r="M123" s="46">
        <f t="shared" ref="M123:T123" si="75">M124+M125+M126</f>
        <v>4768000000</v>
      </c>
      <c r="N123" s="46">
        <f t="shared" si="75"/>
        <v>0</v>
      </c>
      <c r="O123" s="46">
        <f t="shared" si="75"/>
        <v>3208722979</v>
      </c>
      <c r="P123" s="46">
        <f>P124+P125+P126</f>
        <v>1559277021</v>
      </c>
      <c r="Q123" s="97">
        <f t="shared" si="75"/>
        <v>3208722979</v>
      </c>
      <c r="R123" s="26">
        <f t="shared" si="67"/>
        <v>0.67297042344798663</v>
      </c>
      <c r="S123" s="97">
        <f t="shared" si="75"/>
        <v>0</v>
      </c>
      <c r="T123" s="98">
        <f t="shared" si="75"/>
        <v>0</v>
      </c>
    </row>
    <row r="124" spans="1:20" ht="58.5" customHeight="1" x14ac:dyDescent="0.25">
      <c r="A124" s="91" t="s">
        <v>18</v>
      </c>
      <c r="B124" s="53" t="s">
        <v>88</v>
      </c>
      <c r="C124" s="53" t="s">
        <v>89</v>
      </c>
      <c r="D124" s="53" t="s">
        <v>92</v>
      </c>
      <c r="E124" s="53" t="s">
        <v>207</v>
      </c>
      <c r="F124" s="53" t="s">
        <v>146</v>
      </c>
      <c r="G124" s="23" t="s">
        <v>164</v>
      </c>
      <c r="H124" s="53" t="s">
        <v>5</v>
      </c>
      <c r="I124" s="54">
        <v>10</v>
      </c>
      <c r="J124" s="43">
        <v>3208722979</v>
      </c>
      <c r="K124" s="43"/>
      <c r="L124" s="43">
        <v>0</v>
      </c>
      <c r="M124" s="43">
        <f t="shared" si="72"/>
        <v>3208722979</v>
      </c>
      <c r="N124" s="43">
        <v>0</v>
      </c>
      <c r="O124" s="43">
        <v>3208722979</v>
      </c>
      <c r="P124" s="43">
        <f t="shared" si="70"/>
        <v>0</v>
      </c>
      <c r="Q124" s="55">
        <v>3208722979</v>
      </c>
      <c r="R124" s="25">
        <f t="shared" si="67"/>
        <v>1</v>
      </c>
      <c r="S124" s="55"/>
      <c r="T124" s="56"/>
    </row>
    <row r="125" spans="1:20" ht="57.75" customHeight="1" x14ac:dyDescent="0.25">
      <c r="A125" s="91" t="s">
        <v>18</v>
      </c>
      <c r="B125" s="53" t="s">
        <v>88</v>
      </c>
      <c r="C125" s="53" t="s">
        <v>89</v>
      </c>
      <c r="D125" s="53" t="s">
        <v>92</v>
      </c>
      <c r="E125" s="53" t="s">
        <v>207</v>
      </c>
      <c r="F125" s="53" t="s">
        <v>147</v>
      </c>
      <c r="G125" s="23" t="s">
        <v>165</v>
      </c>
      <c r="H125" s="53" t="s">
        <v>5</v>
      </c>
      <c r="I125" s="54">
        <v>10</v>
      </c>
      <c r="J125" s="43">
        <v>1323487621</v>
      </c>
      <c r="K125" s="43">
        <v>0</v>
      </c>
      <c r="L125" s="43"/>
      <c r="M125" s="43">
        <f t="shared" si="72"/>
        <v>1323487621</v>
      </c>
      <c r="N125" s="43">
        <v>0</v>
      </c>
      <c r="O125" s="43">
        <v>0</v>
      </c>
      <c r="P125" s="43">
        <f t="shared" ref="P125:P126" si="76">+M125-O125-N125</f>
        <v>1323487621</v>
      </c>
      <c r="Q125" s="55">
        <v>0</v>
      </c>
      <c r="R125" s="25">
        <f t="shared" si="67"/>
        <v>0</v>
      </c>
      <c r="S125" s="55"/>
      <c r="T125" s="56"/>
    </row>
    <row r="126" spans="1:20" ht="57" customHeight="1" x14ac:dyDescent="0.25">
      <c r="A126" s="91" t="s">
        <v>18</v>
      </c>
      <c r="B126" s="53" t="s">
        <v>88</v>
      </c>
      <c r="C126" s="53" t="s">
        <v>89</v>
      </c>
      <c r="D126" s="53" t="s">
        <v>92</v>
      </c>
      <c r="E126" s="53" t="s">
        <v>207</v>
      </c>
      <c r="F126" s="53" t="s">
        <v>148</v>
      </c>
      <c r="G126" s="23" t="s">
        <v>166</v>
      </c>
      <c r="H126" s="53" t="s">
        <v>5</v>
      </c>
      <c r="I126" s="54">
        <v>10</v>
      </c>
      <c r="J126" s="43">
        <v>235789400</v>
      </c>
      <c r="K126" s="43">
        <v>0</v>
      </c>
      <c r="L126" s="43"/>
      <c r="M126" s="43">
        <f t="shared" si="72"/>
        <v>235789400</v>
      </c>
      <c r="N126" s="43">
        <v>0</v>
      </c>
      <c r="O126" s="43">
        <v>0</v>
      </c>
      <c r="P126" s="43">
        <f t="shared" si="76"/>
        <v>235789400</v>
      </c>
      <c r="Q126" s="55">
        <v>0</v>
      </c>
      <c r="R126" s="25">
        <f t="shared" si="67"/>
        <v>0</v>
      </c>
      <c r="S126" s="55">
        <v>0</v>
      </c>
      <c r="T126" s="56">
        <v>0</v>
      </c>
    </row>
    <row r="127" spans="1:20" ht="48" customHeight="1" x14ac:dyDescent="0.25">
      <c r="A127" s="92" t="s">
        <v>18</v>
      </c>
      <c r="B127" s="95" t="s">
        <v>88</v>
      </c>
      <c r="C127" s="95" t="s">
        <v>89</v>
      </c>
      <c r="D127" s="95" t="s">
        <v>93</v>
      </c>
      <c r="E127" s="95"/>
      <c r="F127" s="95"/>
      <c r="G127" s="12" t="s">
        <v>187</v>
      </c>
      <c r="H127" s="95" t="s">
        <v>5</v>
      </c>
      <c r="I127" s="96">
        <v>10</v>
      </c>
      <c r="J127" s="46">
        <f>J129+J130</f>
        <v>9450711273</v>
      </c>
      <c r="K127" s="46">
        <f t="shared" ref="K127:Q127" si="77">K129+K130</f>
        <v>0</v>
      </c>
      <c r="L127" s="46">
        <f t="shared" si="77"/>
        <v>0</v>
      </c>
      <c r="M127" s="46">
        <f t="shared" si="77"/>
        <v>9450711273</v>
      </c>
      <c r="N127" s="46">
        <f t="shared" si="77"/>
        <v>0</v>
      </c>
      <c r="O127" s="46">
        <f t="shared" si="77"/>
        <v>4774548535</v>
      </c>
      <c r="P127" s="46">
        <f t="shared" si="77"/>
        <v>4676162738</v>
      </c>
      <c r="Q127" s="97">
        <f t="shared" si="77"/>
        <v>2624548535</v>
      </c>
      <c r="R127" s="26">
        <f>IF(Q127&gt;1,Q127/(M127-N127),0)</f>
        <v>0.27770910137717841</v>
      </c>
      <c r="S127" s="97">
        <f t="shared" ref="S127:T127" si="78">S129+S130</f>
        <v>0</v>
      </c>
      <c r="T127" s="98">
        <f t="shared" si="78"/>
        <v>0</v>
      </c>
    </row>
    <row r="128" spans="1:20" ht="46.5" customHeight="1" x14ac:dyDescent="0.25">
      <c r="A128" s="92" t="s">
        <v>18</v>
      </c>
      <c r="B128" s="95" t="s">
        <v>88</v>
      </c>
      <c r="C128" s="95" t="s">
        <v>89</v>
      </c>
      <c r="D128" s="95" t="s">
        <v>93</v>
      </c>
      <c r="E128" s="95"/>
      <c r="F128" s="95"/>
      <c r="G128" s="113" t="s">
        <v>187</v>
      </c>
      <c r="H128" s="95" t="s">
        <v>5</v>
      </c>
      <c r="I128" s="96">
        <v>21</v>
      </c>
      <c r="J128" s="97">
        <f>J131</f>
        <v>315108465</v>
      </c>
      <c r="K128" s="97">
        <f t="shared" ref="K128:Q128" si="79">K131</f>
        <v>0</v>
      </c>
      <c r="L128" s="46">
        <f t="shared" si="79"/>
        <v>0</v>
      </c>
      <c r="M128" s="46">
        <f t="shared" si="79"/>
        <v>315108465</v>
      </c>
      <c r="N128" s="46">
        <f t="shared" si="79"/>
        <v>0</v>
      </c>
      <c r="O128" s="46">
        <f t="shared" si="79"/>
        <v>315108465</v>
      </c>
      <c r="P128" s="46">
        <f t="shared" si="79"/>
        <v>0</v>
      </c>
      <c r="Q128" s="97">
        <f t="shared" si="79"/>
        <v>315108465</v>
      </c>
      <c r="R128" s="26">
        <f>IF(Q128&gt;1,Q128/(M128-N128),0)</f>
        <v>1</v>
      </c>
      <c r="S128" s="97">
        <f t="shared" ref="S128:T128" si="80">S131</f>
        <v>0</v>
      </c>
      <c r="T128" s="98">
        <f t="shared" si="80"/>
        <v>0</v>
      </c>
    </row>
    <row r="129" spans="1:20" ht="46.5" customHeight="1" x14ac:dyDescent="0.25">
      <c r="A129" s="91" t="s">
        <v>18</v>
      </c>
      <c r="B129" s="53" t="s">
        <v>88</v>
      </c>
      <c r="C129" s="53" t="s">
        <v>89</v>
      </c>
      <c r="D129" s="53" t="s">
        <v>93</v>
      </c>
      <c r="E129" s="53" t="s">
        <v>205</v>
      </c>
      <c r="F129" s="53" t="s">
        <v>149</v>
      </c>
      <c r="G129" s="23" t="s">
        <v>167</v>
      </c>
      <c r="H129" s="53" t="s">
        <v>5</v>
      </c>
      <c r="I129" s="54">
        <v>10</v>
      </c>
      <c r="J129" s="55">
        <v>4548355034</v>
      </c>
      <c r="K129" s="55">
        <v>0</v>
      </c>
      <c r="L129" s="43"/>
      <c r="M129" s="43">
        <f>J129+K129-L129</f>
        <v>4548355034</v>
      </c>
      <c r="N129" s="43">
        <v>0</v>
      </c>
      <c r="O129" s="43">
        <v>3824548535</v>
      </c>
      <c r="P129" s="43">
        <f>+M129-O129-N129</f>
        <v>723806499</v>
      </c>
      <c r="Q129" s="55">
        <v>2624548535</v>
      </c>
      <c r="R129" s="25">
        <f t="shared" si="67"/>
        <v>0.57703246896535032</v>
      </c>
      <c r="S129" s="55"/>
      <c r="T129" s="56"/>
    </row>
    <row r="130" spans="1:20" ht="41.25" customHeight="1" x14ac:dyDescent="0.25">
      <c r="A130" s="91" t="s">
        <v>18</v>
      </c>
      <c r="B130" s="53" t="s">
        <v>88</v>
      </c>
      <c r="C130" s="53" t="s">
        <v>89</v>
      </c>
      <c r="D130" s="53" t="s">
        <v>93</v>
      </c>
      <c r="E130" s="53" t="s">
        <v>205</v>
      </c>
      <c r="F130" s="53" t="s">
        <v>150</v>
      </c>
      <c r="G130" s="23" t="s">
        <v>168</v>
      </c>
      <c r="H130" s="53" t="s">
        <v>5</v>
      </c>
      <c r="I130" s="54">
        <v>10</v>
      </c>
      <c r="J130" s="43">
        <v>4902356239</v>
      </c>
      <c r="K130" s="43"/>
      <c r="L130" s="43"/>
      <c r="M130" s="43">
        <f>J130+K130-L130</f>
        <v>4902356239</v>
      </c>
      <c r="N130" s="43">
        <v>0</v>
      </c>
      <c r="O130" s="43">
        <v>950000000</v>
      </c>
      <c r="P130" s="43">
        <f>+M130-O130-N130</f>
        <v>3952356239</v>
      </c>
      <c r="Q130" s="55">
        <v>0</v>
      </c>
      <c r="R130" s="25">
        <f t="shared" si="67"/>
        <v>0</v>
      </c>
      <c r="S130" s="55"/>
      <c r="T130" s="56"/>
    </row>
    <row r="131" spans="1:20" ht="56.25" customHeight="1" x14ac:dyDescent="0.25">
      <c r="A131" s="91" t="s">
        <v>18</v>
      </c>
      <c r="B131" s="53" t="s">
        <v>88</v>
      </c>
      <c r="C131" s="53" t="s">
        <v>89</v>
      </c>
      <c r="D131" s="53" t="s">
        <v>93</v>
      </c>
      <c r="E131" s="53" t="s">
        <v>205</v>
      </c>
      <c r="F131" s="53" t="s">
        <v>149</v>
      </c>
      <c r="G131" s="23" t="s">
        <v>167</v>
      </c>
      <c r="H131" s="53" t="s">
        <v>8</v>
      </c>
      <c r="I131" s="54">
        <v>21</v>
      </c>
      <c r="J131" s="43">
        <v>315108465</v>
      </c>
      <c r="K131" s="43">
        <v>0</v>
      </c>
      <c r="L131" s="43"/>
      <c r="M131" s="43">
        <f t="shared" si="72"/>
        <v>315108465</v>
      </c>
      <c r="N131" s="43">
        <v>0</v>
      </c>
      <c r="O131" s="43">
        <v>315108465</v>
      </c>
      <c r="P131" s="43">
        <f t="shared" ref="P131" si="81">+M131-O131-N131</f>
        <v>0</v>
      </c>
      <c r="Q131" s="55">
        <v>315108465</v>
      </c>
      <c r="R131" s="25">
        <f>IF(Q131&gt;1,Q131/(M131-N131),0)</f>
        <v>1</v>
      </c>
      <c r="S131" s="111"/>
      <c r="T131" s="56"/>
    </row>
    <row r="132" spans="1:20" s="99" customFormat="1" ht="41.25" customHeight="1" x14ac:dyDescent="0.25">
      <c r="A132" s="92" t="s">
        <v>18</v>
      </c>
      <c r="B132" s="95" t="s">
        <v>88</v>
      </c>
      <c r="C132" s="95" t="s">
        <v>89</v>
      </c>
      <c r="D132" s="95" t="s">
        <v>94</v>
      </c>
      <c r="E132" s="95"/>
      <c r="F132" s="95"/>
      <c r="G132" s="113" t="s">
        <v>199</v>
      </c>
      <c r="H132" s="95" t="s">
        <v>5</v>
      </c>
      <c r="I132" s="96">
        <v>10</v>
      </c>
      <c r="J132" s="46">
        <f>J133+J134+J135</f>
        <v>1650642489</v>
      </c>
      <c r="K132" s="46">
        <f>K133+K134+K135</f>
        <v>0</v>
      </c>
      <c r="L132" s="46">
        <f t="shared" ref="L132:T132" si="82">L133+L134+L135</f>
        <v>0</v>
      </c>
      <c r="M132" s="46">
        <f t="shared" si="82"/>
        <v>1650642489</v>
      </c>
      <c r="N132" s="46">
        <f t="shared" si="82"/>
        <v>0</v>
      </c>
      <c r="O132" s="46">
        <f t="shared" si="82"/>
        <v>0</v>
      </c>
      <c r="P132" s="46">
        <f>P133+P134+P135</f>
        <v>1650642489</v>
      </c>
      <c r="Q132" s="97">
        <f t="shared" si="82"/>
        <v>0</v>
      </c>
      <c r="R132" s="26">
        <f t="shared" si="67"/>
        <v>0</v>
      </c>
      <c r="S132" s="97">
        <f t="shared" si="82"/>
        <v>0</v>
      </c>
      <c r="T132" s="98">
        <f t="shared" si="82"/>
        <v>0</v>
      </c>
    </row>
    <row r="133" spans="1:20" s="45" customFormat="1" ht="55.5" customHeight="1" x14ac:dyDescent="0.25">
      <c r="A133" s="91" t="s">
        <v>18</v>
      </c>
      <c r="B133" s="53" t="s">
        <v>88</v>
      </c>
      <c r="C133" s="53" t="s">
        <v>89</v>
      </c>
      <c r="D133" s="53" t="s">
        <v>94</v>
      </c>
      <c r="E133" s="53" t="s">
        <v>205</v>
      </c>
      <c r="F133" s="53" t="s">
        <v>151</v>
      </c>
      <c r="G133" s="23" t="s">
        <v>169</v>
      </c>
      <c r="H133" s="53" t="s">
        <v>5</v>
      </c>
      <c r="I133" s="54">
        <v>10</v>
      </c>
      <c r="J133" s="55">
        <v>530000000</v>
      </c>
      <c r="K133" s="43">
        <v>0</v>
      </c>
      <c r="L133" s="43"/>
      <c r="M133" s="43">
        <f t="shared" si="72"/>
        <v>530000000</v>
      </c>
      <c r="N133" s="109">
        <v>0</v>
      </c>
      <c r="O133" s="43">
        <v>0</v>
      </c>
      <c r="P133" s="43">
        <f t="shared" si="70"/>
        <v>530000000</v>
      </c>
      <c r="Q133" s="55">
        <v>0</v>
      </c>
      <c r="R133" s="25">
        <f t="shared" si="67"/>
        <v>0</v>
      </c>
      <c r="S133" s="55">
        <v>0</v>
      </c>
      <c r="T133" s="56">
        <v>0</v>
      </c>
    </row>
    <row r="134" spans="1:20" s="45" customFormat="1" ht="48" customHeight="1" x14ac:dyDescent="0.25">
      <c r="A134" s="91" t="s">
        <v>18</v>
      </c>
      <c r="B134" s="53" t="s">
        <v>88</v>
      </c>
      <c r="C134" s="53" t="s">
        <v>89</v>
      </c>
      <c r="D134" s="53" t="s">
        <v>94</v>
      </c>
      <c r="E134" s="53" t="s">
        <v>205</v>
      </c>
      <c r="F134" s="53" t="s">
        <v>152</v>
      </c>
      <c r="G134" s="23" t="s">
        <v>170</v>
      </c>
      <c r="H134" s="53" t="s">
        <v>5</v>
      </c>
      <c r="I134" s="54">
        <v>10</v>
      </c>
      <c r="J134" s="55">
        <v>920642489</v>
      </c>
      <c r="K134" s="43"/>
      <c r="L134" s="43"/>
      <c r="M134" s="43">
        <f t="shared" si="72"/>
        <v>920642489</v>
      </c>
      <c r="N134" s="109">
        <v>0</v>
      </c>
      <c r="O134" s="43">
        <v>0</v>
      </c>
      <c r="P134" s="43">
        <f t="shared" ref="P134:P135" si="83">+M134-O134-N134</f>
        <v>920642489</v>
      </c>
      <c r="Q134" s="55">
        <v>0</v>
      </c>
      <c r="R134" s="25">
        <f t="shared" si="67"/>
        <v>0</v>
      </c>
      <c r="S134" s="55"/>
      <c r="T134" s="56"/>
    </row>
    <row r="135" spans="1:20" s="45" customFormat="1" ht="42.75" customHeight="1" x14ac:dyDescent="0.25">
      <c r="A135" s="91" t="s">
        <v>18</v>
      </c>
      <c r="B135" s="53" t="s">
        <v>88</v>
      </c>
      <c r="C135" s="53" t="s">
        <v>89</v>
      </c>
      <c r="D135" s="53" t="s">
        <v>94</v>
      </c>
      <c r="E135" s="53" t="s">
        <v>205</v>
      </c>
      <c r="F135" s="53" t="s">
        <v>153</v>
      </c>
      <c r="G135" s="23" t="s">
        <v>171</v>
      </c>
      <c r="H135" s="53" t="s">
        <v>5</v>
      </c>
      <c r="I135" s="54">
        <v>10</v>
      </c>
      <c r="J135" s="55">
        <v>200000000</v>
      </c>
      <c r="K135" s="43">
        <v>0</v>
      </c>
      <c r="L135" s="43"/>
      <c r="M135" s="43">
        <f t="shared" si="72"/>
        <v>200000000</v>
      </c>
      <c r="N135" s="109">
        <v>0</v>
      </c>
      <c r="O135" s="43">
        <v>0</v>
      </c>
      <c r="P135" s="43">
        <f t="shared" si="83"/>
        <v>200000000</v>
      </c>
      <c r="Q135" s="55">
        <v>0</v>
      </c>
      <c r="R135" s="25">
        <f t="shared" si="67"/>
        <v>0</v>
      </c>
      <c r="S135" s="55">
        <v>0</v>
      </c>
      <c r="T135" s="56">
        <v>0</v>
      </c>
    </row>
    <row r="136" spans="1:20" s="45" customFormat="1" ht="42.75" customHeight="1" x14ac:dyDescent="0.25">
      <c r="A136" s="92" t="s">
        <v>18</v>
      </c>
      <c r="B136" s="95" t="s">
        <v>88</v>
      </c>
      <c r="C136" s="95" t="s">
        <v>89</v>
      </c>
      <c r="D136" s="95">
        <v>16</v>
      </c>
      <c r="E136" s="95"/>
      <c r="F136" s="95"/>
      <c r="G136" s="12" t="s">
        <v>188</v>
      </c>
      <c r="H136" s="95" t="s">
        <v>5</v>
      </c>
      <c r="I136" s="96">
        <v>10</v>
      </c>
      <c r="J136" s="97">
        <f>J137+J138+J139+J140</f>
        <v>13925332736</v>
      </c>
      <c r="K136" s="46">
        <f t="shared" ref="K136:T136" si="84">K137+K138+K139+K140</f>
        <v>0</v>
      </c>
      <c r="L136" s="46">
        <f t="shared" si="84"/>
        <v>0</v>
      </c>
      <c r="M136" s="46">
        <f>M137+M138+M139+M140</f>
        <v>13925332736</v>
      </c>
      <c r="N136" s="46">
        <f t="shared" si="84"/>
        <v>0</v>
      </c>
      <c r="O136" s="46">
        <f t="shared" si="84"/>
        <v>4898220980</v>
      </c>
      <c r="P136" s="46">
        <f>P137+P138+P139+P140</f>
        <v>9027111756</v>
      </c>
      <c r="Q136" s="97">
        <f t="shared" si="84"/>
        <v>3477088221</v>
      </c>
      <c r="R136" s="26">
        <f t="shared" si="67"/>
        <v>0.24969516254437313</v>
      </c>
      <c r="S136" s="97">
        <f t="shared" si="84"/>
        <v>0</v>
      </c>
      <c r="T136" s="98">
        <f t="shared" si="84"/>
        <v>0</v>
      </c>
    </row>
    <row r="137" spans="1:20" s="45" customFormat="1" ht="56.25" customHeight="1" x14ac:dyDescent="0.25">
      <c r="A137" s="91" t="s">
        <v>18</v>
      </c>
      <c r="B137" s="53" t="s">
        <v>88</v>
      </c>
      <c r="C137" s="53" t="s">
        <v>89</v>
      </c>
      <c r="D137" s="53">
        <v>16</v>
      </c>
      <c r="E137" s="53" t="s">
        <v>207</v>
      </c>
      <c r="F137" s="53" t="s">
        <v>142</v>
      </c>
      <c r="G137" s="23" t="s">
        <v>172</v>
      </c>
      <c r="H137" s="53" t="s">
        <v>5</v>
      </c>
      <c r="I137" s="54">
        <v>10</v>
      </c>
      <c r="J137" s="55">
        <v>5379741440</v>
      </c>
      <c r="K137" s="43">
        <v>0</v>
      </c>
      <c r="L137" s="43"/>
      <c r="M137" s="43">
        <f t="shared" si="72"/>
        <v>5379741440</v>
      </c>
      <c r="N137" s="43">
        <v>0</v>
      </c>
      <c r="O137" s="43">
        <v>0</v>
      </c>
      <c r="P137" s="43">
        <f t="shared" si="70"/>
        <v>5379741440</v>
      </c>
      <c r="Q137" s="55">
        <v>0</v>
      </c>
      <c r="R137" s="25">
        <f t="shared" si="67"/>
        <v>0</v>
      </c>
      <c r="S137" s="55"/>
      <c r="T137" s="56"/>
    </row>
    <row r="138" spans="1:20" s="45" customFormat="1" ht="48.75" customHeight="1" x14ac:dyDescent="0.25">
      <c r="A138" s="91" t="s">
        <v>18</v>
      </c>
      <c r="B138" s="53" t="s">
        <v>88</v>
      </c>
      <c r="C138" s="53" t="s">
        <v>89</v>
      </c>
      <c r="D138" s="53">
        <v>16</v>
      </c>
      <c r="E138" s="53" t="s">
        <v>207</v>
      </c>
      <c r="F138" s="53" t="s">
        <v>141</v>
      </c>
      <c r="G138" s="23" t="s">
        <v>173</v>
      </c>
      <c r="H138" s="53" t="s">
        <v>5</v>
      </c>
      <c r="I138" s="54">
        <v>10</v>
      </c>
      <c r="J138" s="55">
        <v>6102635520</v>
      </c>
      <c r="K138" s="43">
        <v>0</v>
      </c>
      <c r="L138" s="43"/>
      <c r="M138" s="43">
        <f t="shared" si="72"/>
        <v>6102635520</v>
      </c>
      <c r="N138" s="109">
        <v>0</v>
      </c>
      <c r="O138" s="43">
        <v>4148220980</v>
      </c>
      <c r="P138" s="43">
        <f t="shared" ref="P138:P139" si="85">+M138-O138-N138</f>
        <v>1954414540</v>
      </c>
      <c r="Q138" s="55">
        <v>3477088221</v>
      </c>
      <c r="R138" s="25">
        <f t="shared" si="67"/>
        <v>0.56976829266710005</v>
      </c>
      <c r="S138" s="55"/>
      <c r="T138" s="56"/>
    </row>
    <row r="139" spans="1:20" s="45" customFormat="1" ht="54" customHeight="1" x14ac:dyDescent="0.25">
      <c r="A139" s="91" t="s">
        <v>18</v>
      </c>
      <c r="B139" s="53" t="s">
        <v>88</v>
      </c>
      <c r="C139" s="53" t="s">
        <v>89</v>
      </c>
      <c r="D139" s="53">
        <v>16</v>
      </c>
      <c r="E139" s="53" t="s">
        <v>207</v>
      </c>
      <c r="F139" s="53" t="s">
        <v>147</v>
      </c>
      <c r="G139" s="23" t="s">
        <v>174</v>
      </c>
      <c r="H139" s="53" t="s">
        <v>5</v>
      </c>
      <c r="I139" s="54">
        <v>10</v>
      </c>
      <c r="J139" s="55">
        <v>2374790656</v>
      </c>
      <c r="K139" s="43">
        <v>0</v>
      </c>
      <c r="L139" s="43"/>
      <c r="M139" s="43">
        <f t="shared" si="72"/>
        <v>2374790656</v>
      </c>
      <c r="N139" s="43">
        <v>0</v>
      </c>
      <c r="O139" s="43">
        <v>750000000</v>
      </c>
      <c r="P139" s="43">
        <f t="shared" si="85"/>
        <v>1624790656</v>
      </c>
      <c r="Q139" s="55">
        <v>0</v>
      </c>
      <c r="R139" s="25">
        <f t="shared" si="67"/>
        <v>0</v>
      </c>
      <c r="S139" s="55"/>
      <c r="T139" s="56"/>
    </row>
    <row r="140" spans="1:20" s="45" customFormat="1" ht="56.25" customHeight="1" x14ac:dyDescent="0.25">
      <c r="A140" s="91" t="s">
        <v>18</v>
      </c>
      <c r="B140" s="53" t="s">
        <v>88</v>
      </c>
      <c r="C140" s="53" t="s">
        <v>89</v>
      </c>
      <c r="D140" s="53">
        <v>16</v>
      </c>
      <c r="E140" s="53" t="s">
        <v>207</v>
      </c>
      <c r="F140" s="53" t="s">
        <v>145</v>
      </c>
      <c r="G140" s="23" t="s">
        <v>175</v>
      </c>
      <c r="H140" s="53" t="s">
        <v>5</v>
      </c>
      <c r="I140" s="54">
        <v>10</v>
      </c>
      <c r="J140" s="55">
        <v>68165120</v>
      </c>
      <c r="K140" s="43">
        <v>0</v>
      </c>
      <c r="L140" s="43"/>
      <c r="M140" s="43">
        <f t="shared" si="72"/>
        <v>68165120</v>
      </c>
      <c r="N140" s="109">
        <v>0</v>
      </c>
      <c r="O140" s="43">
        <v>0</v>
      </c>
      <c r="P140" s="110">
        <f>+M140-O140-N140</f>
        <v>68165120</v>
      </c>
      <c r="Q140" s="55">
        <v>0</v>
      </c>
      <c r="R140" s="25">
        <f t="shared" si="67"/>
        <v>0</v>
      </c>
      <c r="S140" s="55"/>
      <c r="T140" s="56"/>
    </row>
    <row r="141" spans="1:20" ht="31.5" customHeight="1" x14ac:dyDescent="0.25">
      <c r="A141" s="92" t="s">
        <v>18</v>
      </c>
      <c r="B141" s="11">
        <v>2999</v>
      </c>
      <c r="C141" s="11"/>
      <c r="D141" s="11"/>
      <c r="E141" s="11"/>
      <c r="F141" s="11"/>
      <c r="G141" s="12" t="s">
        <v>213</v>
      </c>
      <c r="H141" s="11" t="s">
        <v>5</v>
      </c>
      <c r="I141" s="13">
        <v>10</v>
      </c>
      <c r="J141" s="14">
        <f>J142</f>
        <v>79850728985</v>
      </c>
      <c r="K141" s="14">
        <f t="shared" ref="K141:Q141" si="86">K142</f>
        <v>0</v>
      </c>
      <c r="L141" s="24">
        <f t="shared" si="86"/>
        <v>0</v>
      </c>
      <c r="M141" s="46">
        <f t="shared" si="86"/>
        <v>79850728985</v>
      </c>
      <c r="N141" s="24">
        <f t="shared" si="86"/>
        <v>0</v>
      </c>
      <c r="O141" s="24">
        <f t="shared" si="86"/>
        <v>21558898597</v>
      </c>
      <c r="P141" s="24">
        <f t="shared" si="86"/>
        <v>58291830388</v>
      </c>
      <c r="Q141" s="14">
        <f t="shared" si="86"/>
        <v>20637456396</v>
      </c>
      <c r="R141" s="26">
        <f t="shared" si="67"/>
        <v>0.25845044445213211</v>
      </c>
      <c r="S141" s="14">
        <f t="shared" ref="S141:T141" si="87">S142</f>
        <v>0</v>
      </c>
      <c r="T141" s="22">
        <f t="shared" si="87"/>
        <v>0</v>
      </c>
    </row>
    <row r="142" spans="1:20" ht="31.5" customHeight="1" x14ac:dyDescent="0.25">
      <c r="A142" s="92" t="s">
        <v>18</v>
      </c>
      <c r="B142" s="11" t="s">
        <v>95</v>
      </c>
      <c r="C142" s="11" t="s">
        <v>89</v>
      </c>
      <c r="D142" s="11"/>
      <c r="E142" s="11"/>
      <c r="F142" s="11"/>
      <c r="G142" s="12" t="s">
        <v>194</v>
      </c>
      <c r="H142" s="11" t="s">
        <v>5</v>
      </c>
      <c r="I142" s="13">
        <v>10</v>
      </c>
      <c r="J142" s="14">
        <f>J143+J145+J148+J151+J154+J157+J160</f>
        <v>79850728985</v>
      </c>
      <c r="K142" s="14">
        <f t="shared" ref="K142:Q142" si="88">K143+K145+K148+K151+K154+K157+K160</f>
        <v>0</v>
      </c>
      <c r="L142" s="24">
        <f t="shared" si="88"/>
        <v>0</v>
      </c>
      <c r="M142" s="46">
        <f t="shared" si="88"/>
        <v>79850728985</v>
      </c>
      <c r="N142" s="24">
        <f t="shared" si="88"/>
        <v>0</v>
      </c>
      <c r="O142" s="24">
        <f t="shared" si="88"/>
        <v>21558898597</v>
      </c>
      <c r="P142" s="24">
        <f t="shared" si="88"/>
        <v>58291830388</v>
      </c>
      <c r="Q142" s="14">
        <f t="shared" si="88"/>
        <v>20637456396</v>
      </c>
      <c r="R142" s="26">
        <f t="shared" si="67"/>
        <v>0.25845044445213211</v>
      </c>
      <c r="S142" s="14">
        <f t="shared" ref="S142:T142" si="89">S143+S145+S148+S151+S154+S157+S160</f>
        <v>0</v>
      </c>
      <c r="T142" s="22">
        <f t="shared" si="89"/>
        <v>0</v>
      </c>
    </row>
    <row r="143" spans="1:20" ht="31.5" customHeight="1" x14ac:dyDescent="0.25">
      <c r="A143" s="92" t="s">
        <v>18</v>
      </c>
      <c r="B143" s="11" t="s">
        <v>95</v>
      </c>
      <c r="C143" s="95" t="s">
        <v>89</v>
      </c>
      <c r="D143" s="95" t="s">
        <v>92</v>
      </c>
      <c r="E143" s="11"/>
      <c r="F143" s="11"/>
      <c r="G143" s="12" t="s">
        <v>189</v>
      </c>
      <c r="H143" s="95" t="s">
        <v>5</v>
      </c>
      <c r="I143" s="96">
        <v>10</v>
      </c>
      <c r="J143" s="14">
        <f>J144</f>
        <v>500000000</v>
      </c>
      <c r="K143" s="24">
        <f t="shared" ref="K143:T143" si="90">K144</f>
        <v>0</v>
      </c>
      <c r="L143" s="24">
        <f t="shared" si="90"/>
        <v>0</v>
      </c>
      <c r="M143" s="46">
        <f t="shared" si="90"/>
        <v>500000000</v>
      </c>
      <c r="N143" s="24">
        <f t="shared" si="90"/>
        <v>0</v>
      </c>
      <c r="O143" s="24">
        <f>O144</f>
        <v>0</v>
      </c>
      <c r="P143" s="24">
        <f>P144</f>
        <v>500000000</v>
      </c>
      <c r="Q143" s="14">
        <f t="shared" si="90"/>
        <v>0</v>
      </c>
      <c r="R143" s="26">
        <f t="shared" si="67"/>
        <v>0</v>
      </c>
      <c r="S143" s="14">
        <f t="shared" si="90"/>
        <v>0</v>
      </c>
      <c r="T143" s="22">
        <f t="shared" si="90"/>
        <v>0</v>
      </c>
    </row>
    <row r="144" spans="1:20" ht="42.75" customHeight="1" x14ac:dyDescent="0.25">
      <c r="A144" s="91" t="s">
        <v>18</v>
      </c>
      <c r="B144" s="7" t="s">
        <v>95</v>
      </c>
      <c r="C144" s="53" t="s">
        <v>89</v>
      </c>
      <c r="D144" s="53" t="s">
        <v>92</v>
      </c>
      <c r="E144" s="53" t="s">
        <v>208</v>
      </c>
      <c r="F144" s="53" t="s">
        <v>156</v>
      </c>
      <c r="G144" s="23" t="s">
        <v>176</v>
      </c>
      <c r="H144" s="53" t="s">
        <v>5</v>
      </c>
      <c r="I144" s="54">
        <v>10</v>
      </c>
      <c r="J144" s="43">
        <v>500000000</v>
      </c>
      <c r="K144" s="43">
        <v>0</v>
      </c>
      <c r="L144" s="43">
        <v>0</v>
      </c>
      <c r="M144" s="43">
        <f t="shared" ref="M144:M161" si="91">J144+K144-L144</f>
        <v>500000000</v>
      </c>
      <c r="N144" s="43">
        <v>0</v>
      </c>
      <c r="O144" s="43">
        <v>0</v>
      </c>
      <c r="P144" s="27">
        <f t="shared" ref="P144:P153" si="92">+M144-O144-N144</f>
        <v>500000000</v>
      </c>
      <c r="Q144" s="55"/>
      <c r="R144" s="25">
        <f t="shared" si="67"/>
        <v>0</v>
      </c>
      <c r="S144" s="55">
        <v>0</v>
      </c>
      <c r="T144" s="56">
        <v>0</v>
      </c>
    </row>
    <row r="145" spans="1:20" ht="48" customHeight="1" x14ac:dyDescent="0.25">
      <c r="A145" s="92" t="s">
        <v>18</v>
      </c>
      <c r="B145" s="95" t="s">
        <v>95</v>
      </c>
      <c r="C145" s="95" t="s">
        <v>89</v>
      </c>
      <c r="D145" s="95" t="s">
        <v>93</v>
      </c>
      <c r="E145" s="95"/>
      <c r="F145" s="95"/>
      <c r="G145" s="12" t="s">
        <v>190</v>
      </c>
      <c r="H145" s="95" t="s">
        <v>5</v>
      </c>
      <c r="I145" s="96">
        <v>10</v>
      </c>
      <c r="J145" s="46">
        <f>J146+J147</f>
        <v>28926585682</v>
      </c>
      <c r="K145" s="46">
        <f t="shared" ref="K145:T145" si="93">K146+K147</f>
        <v>0</v>
      </c>
      <c r="L145" s="46">
        <f t="shared" si="93"/>
        <v>0</v>
      </c>
      <c r="M145" s="46">
        <f t="shared" si="93"/>
        <v>28926585682</v>
      </c>
      <c r="N145" s="46">
        <f t="shared" si="93"/>
        <v>0</v>
      </c>
      <c r="O145" s="46">
        <f>O146+O147</f>
        <v>5866604659</v>
      </c>
      <c r="P145" s="24">
        <f>P146+P147</f>
        <v>23059981023</v>
      </c>
      <c r="Q145" s="97">
        <f>Q146+Q147</f>
        <v>5866604659</v>
      </c>
      <c r="R145" s="26">
        <f t="shared" si="67"/>
        <v>0.20281013194898362</v>
      </c>
      <c r="S145" s="97">
        <f t="shared" si="93"/>
        <v>0</v>
      </c>
      <c r="T145" s="98">
        <f t="shared" si="93"/>
        <v>0</v>
      </c>
    </row>
    <row r="146" spans="1:20" ht="54.75" customHeight="1" x14ac:dyDescent="0.25">
      <c r="A146" s="91" t="s">
        <v>18</v>
      </c>
      <c r="B146" s="53" t="s">
        <v>95</v>
      </c>
      <c r="C146" s="53" t="s">
        <v>89</v>
      </c>
      <c r="D146" s="53" t="s">
        <v>93</v>
      </c>
      <c r="E146" s="53" t="s">
        <v>208</v>
      </c>
      <c r="F146" s="53" t="s">
        <v>154</v>
      </c>
      <c r="G146" s="23" t="s">
        <v>177</v>
      </c>
      <c r="H146" s="53" t="s">
        <v>5</v>
      </c>
      <c r="I146" s="54">
        <v>10</v>
      </c>
      <c r="J146" s="55">
        <v>3237138468</v>
      </c>
      <c r="K146" s="43">
        <v>0</v>
      </c>
      <c r="L146" s="43">
        <v>0</v>
      </c>
      <c r="M146" s="43">
        <f t="shared" si="91"/>
        <v>3237138468</v>
      </c>
      <c r="N146" s="43">
        <v>0</v>
      </c>
      <c r="O146" s="43">
        <v>83178825</v>
      </c>
      <c r="P146" s="27">
        <f t="shared" si="92"/>
        <v>3153959643</v>
      </c>
      <c r="Q146" s="55">
        <v>83178825</v>
      </c>
      <c r="R146" s="25">
        <f t="shared" si="67"/>
        <v>2.5695170540971743E-2</v>
      </c>
      <c r="S146" s="55"/>
      <c r="T146" s="56"/>
    </row>
    <row r="147" spans="1:20" ht="47.25" customHeight="1" x14ac:dyDescent="0.25">
      <c r="A147" s="91" t="s">
        <v>18</v>
      </c>
      <c r="B147" s="53" t="s">
        <v>95</v>
      </c>
      <c r="C147" s="53" t="s">
        <v>89</v>
      </c>
      <c r="D147" s="53" t="s">
        <v>93</v>
      </c>
      <c r="E147" s="53" t="s">
        <v>208</v>
      </c>
      <c r="F147" s="53" t="s">
        <v>155</v>
      </c>
      <c r="G147" s="23" t="s">
        <v>178</v>
      </c>
      <c r="H147" s="53" t="s">
        <v>5</v>
      </c>
      <c r="I147" s="54">
        <v>10</v>
      </c>
      <c r="J147" s="55">
        <v>25689447214</v>
      </c>
      <c r="K147" s="43">
        <v>0</v>
      </c>
      <c r="L147" s="43">
        <v>0</v>
      </c>
      <c r="M147" s="43">
        <f t="shared" si="91"/>
        <v>25689447214</v>
      </c>
      <c r="N147" s="43">
        <v>0</v>
      </c>
      <c r="O147" s="43">
        <v>5783425834</v>
      </c>
      <c r="P147" s="27">
        <f t="shared" ref="P147" si="94">+M147-O147-N147</f>
        <v>19906021380</v>
      </c>
      <c r="Q147" s="55">
        <v>5783425834</v>
      </c>
      <c r="R147" s="25">
        <f t="shared" si="67"/>
        <v>0.22512846562335531</v>
      </c>
      <c r="S147" s="55"/>
      <c r="T147" s="56"/>
    </row>
    <row r="148" spans="1:20" ht="47.25" customHeight="1" x14ac:dyDescent="0.25">
      <c r="A148" s="92" t="s">
        <v>18</v>
      </c>
      <c r="B148" s="95" t="s">
        <v>95</v>
      </c>
      <c r="C148" s="95" t="s">
        <v>89</v>
      </c>
      <c r="D148" s="95" t="s">
        <v>94</v>
      </c>
      <c r="E148" s="95"/>
      <c r="F148" s="95"/>
      <c r="G148" s="12" t="s">
        <v>191</v>
      </c>
      <c r="H148" s="95" t="s">
        <v>5</v>
      </c>
      <c r="I148" s="96">
        <v>10</v>
      </c>
      <c r="J148" s="97">
        <f>J149+J150</f>
        <v>6971059200</v>
      </c>
      <c r="K148" s="46">
        <f t="shared" ref="K148:T148" si="95">K149+K150</f>
        <v>0</v>
      </c>
      <c r="L148" s="46">
        <f t="shared" si="95"/>
        <v>0</v>
      </c>
      <c r="M148" s="46">
        <f t="shared" si="95"/>
        <v>6971059200</v>
      </c>
      <c r="N148" s="46">
        <f t="shared" si="95"/>
        <v>0</v>
      </c>
      <c r="O148" s="46">
        <f>O149+O150</f>
        <v>4702794729</v>
      </c>
      <c r="P148" s="24">
        <f>P149+P150</f>
        <v>2268264471</v>
      </c>
      <c r="Q148" s="97">
        <f t="shared" si="95"/>
        <v>4232307120</v>
      </c>
      <c r="R148" s="26">
        <f t="shared" si="67"/>
        <v>0.60712540211966637</v>
      </c>
      <c r="S148" s="97">
        <f t="shared" si="95"/>
        <v>0</v>
      </c>
      <c r="T148" s="98">
        <f t="shared" si="95"/>
        <v>0</v>
      </c>
    </row>
    <row r="149" spans="1:20" ht="41.25" customHeight="1" x14ac:dyDescent="0.25">
      <c r="A149" s="91" t="s">
        <v>18</v>
      </c>
      <c r="B149" s="53" t="s">
        <v>95</v>
      </c>
      <c r="C149" s="53" t="s">
        <v>89</v>
      </c>
      <c r="D149" s="53" t="s">
        <v>94</v>
      </c>
      <c r="E149" s="53" t="s">
        <v>208</v>
      </c>
      <c r="F149" s="53" t="s">
        <v>157</v>
      </c>
      <c r="G149" s="23" t="s">
        <v>179</v>
      </c>
      <c r="H149" s="53" t="s">
        <v>5</v>
      </c>
      <c r="I149" s="54">
        <v>10</v>
      </c>
      <c r="J149" s="55">
        <v>1313633024</v>
      </c>
      <c r="K149" s="43">
        <v>0</v>
      </c>
      <c r="L149" s="43">
        <v>0</v>
      </c>
      <c r="M149" s="43">
        <f t="shared" si="91"/>
        <v>1313633024</v>
      </c>
      <c r="N149" s="43">
        <v>0</v>
      </c>
      <c r="O149" s="43">
        <v>259000000</v>
      </c>
      <c r="P149" s="27">
        <f t="shared" si="92"/>
        <v>1054633024</v>
      </c>
      <c r="Q149" s="55">
        <v>0</v>
      </c>
      <c r="R149" s="25">
        <f t="shared" si="67"/>
        <v>0</v>
      </c>
      <c r="S149" s="55"/>
      <c r="T149" s="56"/>
    </row>
    <row r="150" spans="1:20" ht="47.25" customHeight="1" x14ac:dyDescent="0.25">
      <c r="A150" s="91" t="s">
        <v>18</v>
      </c>
      <c r="B150" s="53" t="s">
        <v>95</v>
      </c>
      <c r="C150" s="53" t="s">
        <v>89</v>
      </c>
      <c r="D150" s="53" t="s">
        <v>94</v>
      </c>
      <c r="E150" s="53" t="s">
        <v>208</v>
      </c>
      <c r="F150" s="53" t="s">
        <v>155</v>
      </c>
      <c r="G150" s="23" t="s">
        <v>180</v>
      </c>
      <c r="H150" s="53" t="s">
        <v>5</v>
      </c>
      <c r="I150" s="54">
        <v>10</v>
      </c>
      <c r="J150" s="55">
        <v>5657426176</v>
      </c>
      <c r="K150" s="43">
        <v>0</v>
      </c>
      <c r="L150" s="43">
        <v>0</v>
      </c>
      <c r="M150" s="43">
        <f t="shared" si="91"/>
        <v>5657426176</v>
      </c>
      <c r="N150" s="43">
        <v>0</v>
      </c>
      <c r="O150" s="43">
        <v>4443794729</v>
      </c>
      <c r="P150" s="27">
        <f t="shared" ref="P150" si="96">+M150-O150-N150</f>
        <v>1213631447</v>
      </c>
      <c r="Q150" s="55">
        <v>4232307120</v>
      </c>
      <c r="R150" s="25">
        <f t="shared" si="67"/>
        <v>0.74809763103128823</v>
      </c>
      <c r="S150" s="55"/>
      <c r="T150" s="56"/>
    </row>
    <row r="151" spans="1:20" s="99" customFormat="1" ht="32.25" customHeight="1" x14ac:dyDescent="0.25">
      <c r="A151" s="92" t="s">
        <v>18</v>
      </c>
      <c r="B151" s="95" t="s">
        <v>95</v>
      </c>
      <c r="C151" s="95" t="s">
        <v>89</v>
      </c>
      <c r="D151" s="95" t="s">
        <v>96</v>
      </c>
      <c r="E151" s="95"/>
      <c r="F151" s="95"/>
      <c r="G151" s="12" t="s">
        <v>192</v>
      </c>
      <c r="H151" s="95" t="s">
        <v>5</v>
      </c>
      <c r="I151" s="96">
        <v>10</v>
      </c>
      <c r="J151" s="97">
        <f>J153+J152</f>
        <v>1600000000</v>
      </c>
      <c r="K151" s="46">
        <f t="shared" ref="K151:N151" si="97">K153+K152</f>
        <v>0</v>
      </c>
      <c r="L151" s="46">
        <f t="shared" si="97"/>
        <v>0</v>
      </c>
      <c r="M151" s="46">
        <f t="shared" si="97"/>
        <v>1600000000</v>
      </c>
      <c r="N151" s="46">
        <f t="shared" si="97"/>
        <v>0</v>
      </c>
      <c r="O151" s="46">
        <f>O153+O152</f>
        <v>261869796</v>
      </c>
      <c r="P151" s="24">
        <f t="shared" ref="P151" si="98">P153+P152</f>
        <v>1338130204</v>
      </c>
      <c r="Q151" s="97">
        <f>Q153+Q152</f>
        <v>0</v>
      </c>
      <c r="R151" s="26">
        <f t="shared" si="67"/>
        <v>0</v>
      </c>
      <c r="S151" s="97">
        <f t="shared" ref="S151:T151" si="99">S153+S152</f>
        <v>0</v>
      </c>
      <c r="T151" s="98">
        <f t="shared" si="99"/>
        <v>0</v>
      </c>
    </row>
    <row r="152" spans="1:20" s="99" customFormat="1" ht="42.75" customHeight="1" x14ac:dyDescent="0.25">
      <c r="A152" s="91" t="s">
        <v>18</v>
      </c>
      <c r="B152" s="53" t="s">
        <v>95</v>
      </c>
      <c r="C152" s="53" t="s">
        <v>89</v>
      </c>
      <c r="D152" s="53" t="s">
        <v>96</v>
      </c>
      <c r="E152" s="53" t="s">
        <v>208</v>
      </c>
      <c r="F152" s="53">
        <v>2999011</v>
      </c>
      <c r="G152" s="23" t="s">
        <v>216</v>
      </c>
      <c r="H152" s="53" t="s">
        <v>5</v>
      </c>
      <c r="I152" s="54">
        <v>10</v>
      </c>
      <c r="J152" s="55">
        <v>149904000</v>
      </c>
      <c r="K152" s="43">
        <v>0</v>
      </c>
      <c r="L152" s="43">
        <v>0</v>
      </c>
      <c r="M152" s="43">
        <f t="shared" ref="M152" si="100">J152+K152-L152</f>
        <v>149904000</v>
      </c>
      <c r="N152" s="43"/>
      <c r="O152" s="43">
        <v>0</v>
      </c>
      <c r="P152" s="27">
        <f t="shared" ref="P152" si="101">+M152-O152-N152</f>
        <v>149904000</v>
      </c>
      <c r="Q152" s="55">
        <v>0</v>
      </c>
      <c r="R152" s="25">
        <f t="shared" ref="R152" si="102">IF(Q152&gt;1,Q152/(M152-N152),0)</f>
        <v>0</v>
      </c>
      <c r="S152" s="55"/>
      <c r="T152" s="56"/>
    </row>
    <row r="153" spans="1:20" ht="46.5" customHeight="1" x14ac:dyDescent="0.25">
      <c r="A153" s="91" t="s">
        <v>18</v>
      </c>
      <c r="B153" s="53" t="s">
        <v>95</v>
      </c>
      <c r="C153" s="53" t="s">
        <v>89</v>
      </c>
      <c r="D153" s="53" t="s">
        <v>96</v>
      </c>
      <c r="E153" s="53" t="s">
        <v>208</v>
      </c>
      <c r="F153" s="53" t="s">
        <v>157</v>
      </c>
      <c r="G153" s="23" t="s">
        <v>181</v>
      </c>
      <c r="H153" s="53" t="s">
        <v>5</v>
      </c>
      <c r="I153" s="54">
        <v>10</v>
      </c>
      <c r="J153" s="55">
        <v>1450096000</v>
      </c>
      <c r="K153" s="43">
        <v>0</v>
      </c>
      <c r="L153" s="43">
        <v>0</v>
      </c>
      <c r="M153" s="43">
        <f t="shared" si="91"/>
        <v>1450096000</v>
      </c>
      <c r="N153" s="109"/>
      <c r="O153" s="43">
        <v>261869796</v>
      </c>
      <c r="P153" s="27">
        <f t="shared" si="92"/>
        <v>1188226204</v>
      </c>
      <c r="Q153" s="55">
        <v>0</v>
      </c>
      <c r="R153" s="25">
        <f t="shared" si="67"/>
        <v>0</v>
      </c>
      <c r="S153" s="55"/>
      <c r="T153" s="56"/>
    </row>
    <row r="154" spans="1:20" ht="42" customHeight="1" x14ac:dyDescent="0.25">
      <c r="A154" s="92" t="s">
        <v>18</v>
      </c>
      <c r="B154" s="95" t="s">
        <v>95</v>
      </c>
      <c r="C154" s="11" t="s">
        <v>89</v>
      </c>
      <c r="D154" s="11" t="s">
        <v>97</v>
      </c>
      <c r="E154" s="11"/>
      <c r="F154" s="11"/>
      <c r="G154" s="12" t="s">
        <v>193</v>
      </c>
      <c r="H154" s="11" t="s">
        <v>5</v>
      </c>
      <c r="I154" s="13">
        <v>10</v>
      </c>
      <c r="J154" s="14">
        <f>J155+J156</f>
        <v>770705920</v>
      </c>
      <c r="K154" s="24">
        <f>K155+K156</f>
        <v>0</v>
      </c>
      <c r="L154" s="112">
        <f>L155+L156</f>
        <v>0</v>
      </c>
      <c r="M154" s="46">
        <f>M155+M156</f>
        <v>770705920</v>
      </c>
      <c r="N154" s="24">
        <f>N155+N156</f>
        <v>0</v>
      </c>
      <c r="O154" s="24">
        <f t="shared" ref="O154:T154" si="103">O155+O156</f>
        <v>193180824</v>
      </c>
      <c r="P154" s="24">
        <f>P155+P156</f>
        <v>577525096</v>
      </c>
      <c r="Q154" s="14">
        <f t="shared" si="103"/>
        <v>4096028</v>
      </c>
      <c r="R154" s="26">
        <f t="shared" si="67"/>
        <v>5.3146445274482902E-3</v>
      </c>
      <c r="S154" s="14">
        <f>S155+S156</f>
        <v>0</v>
      </c>
      <c r="T154" s="22">
        <f t="shared" si="103"/>
        <v>0</v>
      </c>
    </row>
    <row r="155" spans="1:20" ht="45.75" customHeight="1" x14ac:dyDescent="0.25">
      <c r="A155" s="91" t="s">
        <v>18</v>
      </c>
      <c r="B155" s="53" t="s">
        <v>95</v>
      </c>
      <c r="C155" s="7" t="s">
        <v>89</v>
      </c>
      <c r="D155" s="7" t="s">
        <v>97</v>
      </c>
      <c r="E155" s="7" t="s">
        <v>208</v>
      </c>
      <c r="F155" s="7" t="s">
        <v>158</v>
      </c>
      <c r="G155" s="23" t="s">
        <v>182</v>
      </c>
      <c r="H155" s="7" t="s">
        <v>5</v>
      </c>
      <c r="I155" s="8">
        <v>10</v>
      </c>
      <c r="J155" s="9">
        <v>307558131</v>
      </c>
      <c r="K155" s="27"/>
      <c r="L155" s="27"/>
      <c r="M155" s="43">
        <f t="shared" si="91"/>
        <v>307558131</v>
      </c>
      <c r="N155" s="27">
        <v>0</v>
      </c>
      <c r="O155" s="27">
        <v>77084796</v>
      </c>
      <c r="P155" s="27">
        <f>+M155-O155-N155</f>
        <v>230473335</v>
      </c>
      <c r="Q155" s="9">
        <v>0</v>
      </c>
      <c r="R155" s="25">
        <f t="shared" si="67"/>
        <v>0</v>
      </c>
      <c r="S155" s="9"/>
      <c r="T155" s="10"/>
    </row>
    <row r="156" spans="1:20" ht="39" customHeight="1" x14ac:dyDescent="0.25">
      <c r="A156" s="91" t="s">
        <v>18</v>
      </c>
      <c r="B156" s="53" t="s">
        <v>95</v>
      </c>
      <c r="C156" s="7" t="s">
        <v>89</v>
      </c>
      <c r="D156" s="7" t="s">
        <v>97</v>
      </c>
      <c r="E156" s="7" t="s">
        <v>208</v>
      </c>
      <c r="F156" s="7" t="s">
        <v>157</v>
      </c>
      <c r="G156" s="23" t="s">
        <v>183</v>
      </c>
      <c r="H156" s="7" t="s">
        <v>5</v>
      </c>
      <c r="I156" s="8">
        <v>10</v>
      </c>
      <c r="J156" s="9">
        <v>463147789</v>
      </c>
      <c r="K156" s="27"/>
      <c r="L156" s="27"/>
      <c r="M156" s="43">
        <f t="shared" si="91"/>
        <v>463147789</v>
      </c>
      <c r="N156" s="27">
        <v>0</v>
      </c>
      <c r="O156" s="27">
        <v>116096028</v>
      </c>
      <c r="P156" s="27">
        <f>+M156-O156-N156</f>
        <v>347051761</v>
      </c>
      <c r="Q156" s="9">
        <v>4096028</v>
      </c>
      <c r="R156" s="25">
        <f t="shared" si="67"/>
        <v>8.8438897848220101E-3</v>
      </c>
      <c r="S156" s="9"/>
      <c r="T156" s="10"/>
    </row>
    <row r="157" spans="1:20" ht="39" customHeight="1" x14ac:dyDescent="0.25">
      <c r="A157" s="92" t="s">
        <v>18</v>
      </c>
      <c r="B157" s="11" t="s">
        <v>95</v>
      </c>
      <c r="C157" s="11" t="s">
        <v>89</v>
      </c>
      <c r="D157" s="11">
        <v>25</v>
      </c>
      <c r="E157" s="11"/>
      <c r="F157" s="11"/>
      <c r="G157" s="12" t="s">
        <v>209</v>
      </c>
      <c r="H157" s="11" t="s">
        <v>5</v>
      </c>
      <c r="I157" s="13">
        <v>10</v>
      </c>
      <c r="J157" s="14">
        <f>J158+J159</f>
        <v>24962878183</v>
      </c>
      <c r="K157" s="24">
        <f t="shared" ref="K157:L157" si="104">K158+K159</f>
        <v>0</v>
      </c>
      <c r="L157" s="24">
        <f t="shared" si="104"/>
        <v>0</v>
      </c>
      <c r="M157" s="46">
        <f>M158+M159</f>
        <v>24962878183</v>
      </c>
      <c r="N157" s="24">
        <f>N158+N159</f>
        <v>0</v>
      </c>
      <c r="O157" s="24">
        <f>O158+O159</f>
        <v>10534448589</v>
      </c>
      <c r="P157" s="24">
        <f>P158+P159</f>
        <v>14428429594</v>
      </c>
      <c r="Q157" s="14">
        <f>Q158+Q159</f>
        <v>10534448589</v>
      </c>
      <c r="R157" s="26">
        <f>IF(Q157&gt;1,Q157/(M157-N157),0)</f>
        <v>0.42200456661179708</v>
      </c>
      <c r="S157" s="14">
        <f>S158+S159</f>
        <v>0</v>
      </c>
      <c r="T157" s="22">
        <f t="shared" ref="T157" si="105">T158+T159</f>
        <v>0</v>
      </c>
    </row>
    <row r="158" spans="1:20" ht="39" customHeight="1" x14ac:dyDescent="0.25">
      <c r="A158" s="91" t="s">
        <v>18</v>
      </c>
      <c r="B158" s="7" t="s">
        <v>95</v>
      </c>
      <c r="C158" s="7" t="s">
        <v>89</v>
      </c>
      <c r="D158" s="7">
        <v>25</v>
      </c>
      <c r="E158" s="7" t="s">
        <v>208</v>
      </c>
      <c r="F158" s="7">
        <v>2999011</v>
      </c>
      <c r="G158" s="23" t="s">
        <v>210</v>
      </c>
      <c r="H158" s="7" t="s">
        <v>5</v>
      </c>
      <c r="I158" s="8">
        <v>10</v>
      </c>
      <c r="J158" s="9">
        <v>3044496517</v>
      </c>
      <c r="K158" s="24"/>
      <c r="L158" s="24"/>
      <c r="M158" s="43">
        <f t="shared" si="91"/>
        <v>3044496517</v>
      </c>
      <c r="N158" s="27"/>
      <c r="O158" s="27">
        <v>0</v>
      </c>
      <c r="P158" s="27">
        <f>+M158-O158-N158</f>
        <v>3044496517</v>
      </c>
      <c r="Q158" s="9">
        <v>0</v>
      </c>
      <c r="R158" s="26">
        <f t="shared" si="67"/>
        <v>0</v>
      </c>
      <c r="S158" s="14"/>
      <c r="T158" s="22"/>
    </row>
    <row r="159" spans="1:20" ht="39" customHeight="1" x14ac:dyDescent="0.25">
      <c r="A159" s="91" t="s">
        <v>18</v>
      </c>
      <c r="B159" s="7" t="s">
        <v>95</v>
      </c>
      <c r="C159" s="7" t="s">
        <v>89</v>
      </c>
      <c r="D159" s="7">
        <v>25</v>
      </c>
      <c r="E159" s="7" t="s">
        <v>208</v>
      </c>
      <c r="F159" s="7">
        <v>2999054</v>
      </c>
      <c r="G159" s="23" t="s">
        <v>211</v>
      </c>
      <c r="H159" s="7" t="s">
        <v>5</v>
      </c>
      <c r="I159" s="8">
        <v>10</v>
      </c>
      <c r="J159" s="9">
        <v>21918381666</v>
      </c>
      <c r="K159" s="24"/>
      <c r="L159" s="24"/>
      <c r="M159" s="43">
        <f t="shared" si="91"/>
        <v>21918381666</v>
      </c>
      <c r="N159" s="27"/>
      <c r="O159" s="27">
        <v>10534448589</v>
      </c>
      <c r="P159" s="27">
        <f t="shared" ref="P159:P161" si="106">+M159-O159-N159</f>
        <v>11383933077</v>
      </c>
      <c r="Q159" s="9">
        <v>10534448589</v>
      </c>
      <c r="R159" s="26">
        <f>IF(Q159&gt;1,Q159/(M159-N159),0)</f>
        <v>0.48062164212338432</v>
      </c>
      <c r="S159" s="14"/>
      <c r="T159" s="22"/>
    </row>
    <row r="160" spans="1:20" ht="39" customHeight="1" x14ac:dyDescent="0.25">
      <c r="A160" s="92" t="s">
        <v>18</v>
      </c>
      <c r="B160" s="11" t="s">
        <v>95</v>
      </c>
      <c r="C160" s="11" t="s">
        <v>89</v>
      </c>
      <c r="D160" s="11">
        <v>26</v>
      </c>
      <c r="E160" s="7"/>
      <c r="F160" s="7"/>
      <c r="G160" s="12" t="s">
        <v>219</v>
      </c>
      <c r="H160" s="11" t="s">
        <v>5</v>
      </c>
      <c r="I160" s="13">
        <v>10</v>
      </c>
      <c r="J160" s="14">
        <f>J161</f>
        <v>16119500000</v>
      </c>
      <c r="K160" s="24">
        <f t="shared" ref="K160:O160" si="107">K161</f>
        <v>0</v>
      </c>
      <c r="L160" s="24">
        <f t="shared" si="107"/>
        <v>0</v>
      </c>
      <c r="M160" s="46">
        <f t="shared" si="107"/>
        <v>16119500000</v>
      </c>
      <c r="N160" s="24">
        <f t="shared" si="107"/>
        <v>0</v>
      </c>
      <c r="O160" s="24">
        <f t="shared" si="107"/>
        <v>0</v>
      </c>
      <c r="P160" s="24">
        <f>P161</f>
        <v>16119500000</v>
      </c>
      <c r="Q160" s="14">
        <f>Q161</f>
        <v>0</v>
      </c>
      <c r="R160" s="26">
        <f>IF(Q160&gt;1,Q160/(M160-N160),0)</f>
        <v>0</v>
      </c>
      <c r="S160" s="14">
        <f t="shared" ref="S160:T160" si="108">S161</f>
        <v>0</v>
      </c>
      <c r="T160" s="22">
        <f t="shared" si="108"/>
        <v>0</v>
      </c>
    </row>
    <row r="161" spans="1:20" ht="32.25" customHeight="1" x14ac:dyDescent="0.25">
      <c r="A161" s="91" t="s">
        <v>18</v>
      </c>
      <c r="B161" s="7" t="s">
        <v>95</v>
      </c>
      <c r="C161" s="7" t="s">
        <v>89</v>
      </c>
      <c r="D161" s="7">
        <v>26</v>
      </c>
      <c r="E161" s="7" t="s">
        <v>218</v>
      </c>
      <c r="F161" s="7">
        <v>2999054</v>
      </c>
      <c r="G161" s="23" t="s">
        <v>217</v>
      </c>
      <c r="H161" s="7" t="s">
        <v>5</v>
      </c>
      <c r="I161" s="8">
        <v>10</v>
      </c>
      <c r="J161" s="9">
        <v>16119500000</v>
      </c>
      <c r="K161" s="27">
        <v>0</v>
      </c>
      <c r="L161" s="27"/>
      <c r="M161" s="43">
        <f t="shared" si="91"/>
        <v>16119500000</v>
      </c>
      <c r="N161" s="27">
        <v>0</v>
      </c>
      <c r="O161" s="27">
        <v>0</v>
      </c>
      <c r="P161" s="27">
        <f t="shared" si="106"/>
        <v>16119500000</v>
      </c>
      <c r="Q161" s="9">
        <v>0</v>
      </c>
      <c r="R161" s="25">
        <f t="shared" si="67"/>
        <v>0</v>
      </c>
      <c r="S161" s="9">
        <v>0</v>
      </c>
      <c r="T161" s="10">
        <v>0</v>
      </c>
    </row>
    <row r="162" spans="1:20" ht="16.5" customHeight="1" x14ac:dyDescent="0.25">
      <c r="A162" s="78" t="s">
        <v>18</v>
      </c>
      <c r="B162" s="78"/>
      <c r="C162" s="78"/>
      <c r="D162" s="78"/>
      <c r="E162" s="78"/>
      <c r="F162" s="78"/>
      <c r="G162" s="79" t="s">
        <v>19</v>
      </c>
      <c r="H162" s="78" t="s">
        <v>5</v>
      </c>
      <c r="I162" s="80">
        <v>10</v>
      </c>
      <c r="J162" s="61">
        <f>J113+J141</f>
        <v>136555593083</v>
      </c>
      <c r="K162" s="61">
        <f t="shared" ref="K162:Q162" si="109">K113+K141</f>
        <v>0</v>
      </c>
      <c r="L162" s="61">
        <f t="shared" si="109"/>
        <v>0</v>
      </c>
      <c r="M162" s="61">
        <f t="shared" si="109"/>
        <v>136555593083</v>
      </c>
      <c r="N162" s="3">
        <f t="shared" si="109"/>
        <v>0</v>
      </c>
      <c r="O162" s="61">
        <f t="shared" si="109"/>
        <v>46464190624</v>
      </c>
      <c r="P162" s="61">
        <f t="shared" si="109"/>
        <v>90091402459</v>
      </c>
      <c r="Q162" s="61">
        <f t="shared" si="109"/>
        <v>40776182830</v>
      </c>
      <c r="R162" s="73">
        <f>IF(Q162&gt;1,Q162/(M162-N162),0)</f>
        <v>0.29860499968841103</v>
      </c>
      <c r="S162" s="61">
        <f>S113+S141</f>
        <v>0</v>
      </c>
      <c r="T162" s="70">
        <f>T113+T141</f>
        <v>0</v>
      </c>
    </row>
    <row r="163" spans="1:20" ht="15" customHeight="1" x14ac:dyDescent="0.25">
      <c r="A163" s="78" t="s">
        <v>18</v>
      </c>
      <c r="B163" s="78"/>
      <c r="C163" s="78"/>
      <c r="D163" s="78"/>
      <c r="E163" s="78"/>
      <c r="F163" s="78"/>
      <c r="G163" s="79" t="s">
        <v>19</v>
      </c>
      <c r="H163" s="78" t="s">
        <v>8</v>
      </c>
      <c r="I163" s="80">
        <v>21</v>
      </c>
      <c r="J163" s="61">
        <f>J114</f>
        <v>315108465</v>
      </c>
      <c r="K163" s="61">
        <f>K114</f>
        <v>0</v>
      </c>
      <c r="L163" s="61">
        <f>L114</f>
        <v>0</v>
      </c>
      <c r="M163" s="61">
        <f>M114</f>
        <v>315108465</v>
      </c>
      <c r="N163" s="3">
        <v>0</v>
      </c>
      <c r="O163" s="61">
        <f>O114</f>
        <v>315108465</v>
      </c>
      <c r="P163" s="61">
        <f>P114</f>
        <v>0</v>
      </c>
      <c r="Q163" s="61">
        <f>Q114</f>
        <v>315108465</v>
      </c>
      <c r="R163" s="73">
        <f t="shared" ref="R163" si="110">IF(Q163&gt;1,Q163/(M163-N163),0)</f>
        <v>1</v>
      </c>
      <c r="S163" s="61">
        <f>S114</f>
        <v>0</v>
      </c>
      <c r="T163" s="70">
        <f>T114</f>
        <v>0</v>
      </c>
    </row>
    <row r="164" spans="1:20" s="5" customFormat="1" ht="13.5" customHeight="1" thickBot="1" x14ac:dyDescent="0.25">
      <c r="A164" s="126" t="s">
        <v>29</v>
      </c>
      <c r="B164" s="127"/>
      <c r="C164" s="127"/>
      <c r="D164" s="127"/>
      <c r="E164" s="127"/>
      <c r="F164" s="127"/>
      <c r="G164" s="127"/>
      <c r="H164" s="127"/>
      <c r="I164" s="128"/>
      <c r="J164" s="40">
        <f>SUM(J162:J163)</f>
        <v>136870701548</v>
      </c>
      <c r="K164" s="40">
        <f t="shared" ref="K164:Q164" si="111">SUM(K162:K163)</f>
        <v>0</v>
      </c>
      <c r="L164" s="40">
        <f t="shared" si="111"/>
        <v>0</v>
      </c>
      <c r="M164" s="40">
        <f t="shared" si="111"/>
        <v>136870701548</v>
      </c>
      <c r="N164" s="40">
        <f t="shared" si="111"/>
        <v>0</v>
      </c>
      <c r="O164" s="40">
        <f t="shared" si="111"/>
        <v>46779299089</v>
      </c>
      <c r="P164" s="40">
        <f t="shared" si="111"/>
        <v>90091402459</v>
      </c>
      <c r="Q164" s="40">
        <f t="shared" si="111"/>
        <v>41091291295</v>
      </c>
      <c r="R164" s="42">
        <f>IF(Q164&gt;1,Q164/(M164-N164),0)</f>
        <v>0.30021977552726614</v>
      </c>
      <c r="S164" s="40">
        <f>SUM(S162:S163)</f>
        <v>0</v>
      </c>
      <c r="T164" s="50">
        <f>SUM(T162:T163)</f>
        <v>0</v>
      </c>
    </row>
    <row r="165" spans="1:20" s="15" customFormat="1" ht="11.25" customHeight="1" thickBot="1" x14ac:dyDescent="0.3">
      <c r="A165" s="126" t="s">
        <v>30</v>
      </c>
      <c r="B165" s="127"/>
      <c r="C165" s="127"/>
      <c r="D165" s="127"/>
      <c r="E165" s="127"/>
      <c r="F165" s="127"/>
      <c r="G165" s="127"/>
      <c r="H165" s="127"/>
      <c r="I165" s="127"/>
      <c r="J165" s="77">
        <f>+J164+J111</f>
        <v>548423537395</v>
      </c>
      <c r="K165" s="77">
        <f t="shared" ref="K165:Q165" si="112">+K164+K111</f>
        <v>1011284820</v>
      </c>
      <c r="L165" s="77">
        <f t="shared" si="112"/>
        <v>1011284820</v>
      </c>
      <c r="M165" s="77">
        <f t="shared" si="112"/>
        <v>548423537395</v>
      </c>
      <c r="N165" s="76">
        <f>M165-[1]REP_EPG034_EjecucionPresupuesta!$Q$29</f>
        <v>0</v>
      </c>
      <c r="O165" s="40">
        <f t="shared" si="112"/>
        <v>120522892359.31</v>
      </c>
      <c r="P165" s="40">
        <f t="shared" si="112"/>
        <v>427900645035.69</v>
      </c>
      <c r="Q165" s="40">
        <f t="shared" si="112"/>
        <v>110113435297.31</v>
      </c>
      <c r="R165" s="42">
        <f>IF(Q165&gt;1,Q165/(M165-N165),0)</f>
        <v>0.20078174583889388</v>
      </c>
      <c r="S165" s="40">
        <f>+S164+S111</f>
        <v>43069112682.07</v>
      </c>
      <c r="T165" s="50">
        <f>+T164+T111</f>
        <v>42925866544.370003</v>
      </c>
    </row>
    <row r="166" spans="1:20" s="15" customFormat="1" ht="6.75" customHeight="1" x14ac:dyDescent="0.25">
      <c r="A166" s="105"/>
      <c r="B166" s="105"/>
      <c r="C166" s="105"/>
      <c r="D166" s="105"/>
      <c r="E166" s="105"/>
      <c r="F166" s="105"/>
      <c r="G166" s="105"/>
      <c r="H166" s="105"/>
      <c r="I166" s="105"/>
      <c r="J166" s="101"/>
      <c r="K166" s="101"/>
      <c r="L166" s="101"/>
      <c r="M166" s="101"/>
      <c r="N166" s="101"/>
      <c r="O166" s="101"/>
      <c r="P166" s="101"/>
      <c r="Q166" s="101"/>
      <c r="R166" s="106"/>
      <c r="S166" s="101"/>
      <c r="T166" s="101"/>
    </row>
    <row r="167" spans="1:20" s="15" customFormat="1" ht="9" customHeight="1" x14ac:dyDescent="0.25">
      <c r="A167" s="15" t="s">
        <v>32</v>
      </c>
      <c r="E167" s="16"/>
      <c r="F167" s="17"/>
      <c r="G167" s="18"/>
      <c r="H167" s="19"/>
      <c r="I167" s="20"/>
      <c r="J167" s="20">
        <f>J165-548423537395</f>
        <v>0</v>
      </c>
      <c r="K167" s="20">
        <f>K165-L165</f>
        <v>0</v>
      </c>
      <c r="L167" s="20"/>
      <c r="M167" s="101"/>
      <c r="N167" s="57"/>
      <c r="O167" s="44"/>
      <c r="P167" s="21"/>
      <c r="Q167" s="30"/>
      <c r="R167" s="21"/>
      <c r="S167" s="63"/>
      <c r="T167" s="63"/>
    </row>
    <row r="168" spans="1:20" s="15" customFormat="1" ht="9" customHeight="1" x14ac:dyDescent="0.25">
      <c r="A168" s="15" t="s">
        <v>202</v>
      </c>
      <c r="E168" s="16"/>
      <c r="F168" s="17"/>
      <c r="G168" s="18"/>
      <c r="H168" s="19"/>
      <c r="I168" s="20"/>
      <c r="J168" s="20"/>
      <c r="K168" s="20"/>
      <c r="L168" s="20">
        <f>K165-L165</f>
        <v>0</v>
      </c>
      <c r="N168" s="63"/>
      <c r="O168" s="28"/>
      <c r="P168" s="21"/>
      <c r="Q168" s="31"/>
      <c r="R168" s="21"/>
    </row>
    <row r="169" spans="1:20" s="15" customFormat="1" ht="9" customHeight="1" x14ac:dyDescent="0.25">
      <c r="A169" s="15" t="s">
        <v>201</v>
      </c>
      <c r="E169" s="16"/>
      <c r="F169" s="17"/>
      <c r="G169" s="18"/>
      <c r="H169" s="19"/>
      <c r="I169" s="20"/>
      <c r="J169" s="20"/>
      <c r="K169" s="20"/>
      <c r="L169" s="107"/>
      <c r="M169" s="63"/>
      <c r="N169" s="21"/>
      <c r="O169" s="64"/>
      <c r="P169" s="21"/>
      <c r="Q169" s="31"/>
      <c r="R169" s="21"/>
    </row>
    <row r="170" spans="1:20" x14ac:dyDescent="0.25">
      <c r="A170" s="15" t="s">
        <v>225</v>
      </c>
      <c r="B170" s="15"/>
      <c r="C170" s="15"/>
      <c r="D170" s="15"/>
      <c r="E170" s="16"/>
      <c r="F170" s="17"/>
      <c r="G170" s="18"/>
      <c r="H170" s="19"/>
      <c r="I170" s="20"/>
      <c r="J170" s="20"/>
      <c r="K170" s="20"/>
      <c r="L170" s="20"/>
      <c r="M170" s="15"/>
      <c r="N170" s="63"/>
      <c r="O170" s="28"/>
      <c r="P170" s="21"/>
      <c r="Q170" s="31"/>
      <c r="R170" s="21"/>
      <c r="S170" s="15"/>
      <c r="T170" s="15"/>
    </row>
    <row r="171" spans="1:20" x14ac:dyDescent="0.25">
      <c r="L171" s="108"/>
    </row>
  </sheetData>
  <mergeCells count="13">
    <mergeCell ref="A2:T2"/>
    <mergeCell ref="A1:F1"/>
    <mergeCell ref="A112:T112"/>
    <mergeCell ref="A164:I164"/>
    <mergeCell ref="A165:I165"/>
    <mergeCell ref="A34:I34"/>
    <mergeCell ref="A35:T35"/>
    <mergeCell ref="A84:I84"/>
    <mergeCell ref="A85:T85"/>
    <mergeCell ref="A107:I107"/>
    <mergeCell ref="A111:I111"/>
    <mergeCell ref="A96:T96"/>
    <mergeCell ref="A95:I9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FEBRERO 28-2026&amp;R
Página &amp;P de &amp;N</oddHeader>
  </headerFooter>
  <ignoredErrors>
    <ignoredError sqref="P92 N23:N31 F105 H105:I105 C33:I33 Q33 G23:I26 H27:I27 G28:I31 H48:I48 H51:I53 C18:D18 C19:E26 C3:E4 I4 C43:I44 C36 C5:F17 C27:F32 O90:Q90 M83:M84 P104 N104 M97:M98 M99:O99 M102:O103 Q99 S84:T84 S88:T91 S95:T95 S102:T103 S97:T99 O97 Q86 B97:E106 Q102:Q103 B88:B93 B87:I87 S86:T86 N95:O95 O33:O34 S33:T34 F97:I104 C89:I90 C82:I83 B149:D150 B141:E141 F144 F146:F147 F149:F150 F155:F156 B136:C136 B142:D147 B148:I148 C78:F81 B78:B83 B151:I151 O89 Q89 O91 Q91 Q97 Q95 B3:B33 B137:D140 F137:F140 F153:I153 K153 H88:I88 C92:I93 C91:F91 H91:I91 B127:D127 I77:I81 B36:B44 C37:F42 N50:N53 B50:F77 I54:I75 K148:L148 C88:F88 B157:C161 B152:D156 B94:I94 O83 O84:Q84 O98:Q98 B86:F86 H86:I86 B45:F45 B47:F48 N48 B46:F46 B49:F49 I49" numberStoredAsText="1"/>
    <ignoredError sqref="M18 R3:R4 R18 R36 R82 R92:R93 R105:R106 N106 P26 P18 M136:P136 M154 R33:R34 P116 A108:I108 G116:I116 A128:A135 E115:I115 E117:F117 E121:M121 G128:I128 G131:I131 A112:T112 A110:I110 S109:T109 M116:N116 R116 O117:T117 H132:I132 R141:R142 R148 R153:R154 R162:R165 R97 R99 H117:I117 E123:I123 H133:I133 P131 M118:N118 G118:I120 L119:N119 G134:I135 L124:N124 G124:I126 M125:N126 P118:P121 P133:P135 A114:F114 H114:I114 R118:R120 P122 R122 P124:P126 M144:N144 R124:R126 R129:R130 R133:R136 P99 O115 Q115:T115 G129:H130 N129:N130 M117 Q108 A109:O109 Q109 A113:I113 Q121:T121 G122:I122 M131:N131 M108 M133:M135 R113:R114 O121 R89 P148 K116 K118 K120:N120 K122:N122 K125:K126 K129 K131 K133 K135 A115:A116 K123:M123 A111:M111 T111 P143:P145 R151 A117:A121 A123:A126 A122 L115 K117:L117 K132:M132 K108 K110:M110 M160 R160 O111:Q111 O110:Q110 R143:R145 O108 M157 P157 P160 R157 R43:R44 M26 M151 P151 J142:N142 S142:T142 R94 N165 S110:T110 R127:R128 R108 R109 R107 R110:R111 M91 N97 O123:T123 O132:T132 M143 O142:Q142 M145 O154:P154 N43 R26 N84" formula="1"/>
    <ignoredError sqref="P102:P103 R83 R90:R91 P88 R86:R87 R101:R104 M153 M148 B132:F132 B128:F128 R98 P153 F116 F118:F120 B123:D126 F124:F126 B129:D131 F129:F131 B133:D135 B122:D122 B115:D116 F133:F135 R84 B117:D121 F122" numberStoredAsText="1" formula="1"/>
    <ignoredError sqref="N18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28-2026</vt:lpstr>
      <vt:lpstr>'FEBRERO 28-2026'!Área_de_impresión</vt:lpstr>
      <vt:lpstr>'FEBRERO 28-2026'!Títulos_a_imprimir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2024-07-03T16:25:42Z</cp:lastPrinted>
  <dcterms:created xsi:type="dcterms:W3CDTF">2016-02-01T15:56:25Z</dcterms:created>
  <dcterms:modified xsi:type="dcterms:W3CDTF">2026-03-13T21:22:52Z</dcterms:modified>
</cp:coreProperties>
</file>