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Enero/"/>
    </mc:Choice>
  </mc:AlternateContent>
  <xr:revisionPtr revIDLastSave="0" documentId="8_{A5B185F6-734C-45D2-BAFC-4EB32EB604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ERO 31-2026" sheetId="11" r:id="rId1"/>
  </sheets>
  <externalReferences>
    <externalReference r:id="rId2"/>
  </externalReferences>
  <definedNames>
    <definedName name="_xlnm._FilterDatabase" localSheetId="0" hidden="1">'ENERO 31-2026'!$A$1:$IY$168</definedName>
    <definedName name="_xlnm.Print_Area" localSheetId="0">'ENERO 31-2026'!$A$1:$T$168</definedName>
    <definedName name="_xlnm.Print_Titles" localSheetId="0">'ENERO 31-2026'!$1:$1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55" i="11" l="1"/>
  <c r="S152" i="11"/>
  <c r="R26" i="11"/>
  <c r="S43" i="11"/>
  <c r="N158" i="11"/>
  <c r="N155" i="11"/>
  <c r="N152" i="11"/>
  <c r="N146" i="11"/>
  <c r="N143" i="11"/>
  <c r="N141" i="11"/>
  <c r="N130" i="11"/>
  <c r="N121" i="11"/>
  <c r="N119" i="11"/>
  <c r="N115" i="11"/>
  <c r="N113" i="11"/>
  <c r="N112" i="11"/>
  <c r="N95" i="11"/>
  <c r="N96" i="11"/>
  <c r="M88" i="11"/>
  <c r="N89" i="11"/>
  <c r="M89" i="11"/>
  <c r="M87" i="11"/>
  <c r="N84" i="11"/>
  <c r="N85" i="11"/>
  <c r="N81" i="11"/>
  <c r="N44" i="11"/>
  <c r="N43" i="11"/>
  <c r="M43" i="11"/>
  <c r="N36" i="11"/>
  <c r="N33" i="11"/>
  <c r="N34" i="11" s="1"/>
  <c r="N18" i="11"/>
  <c r="N4" i="11"/>
  <c r="N3" i="11"/>
  <c r="R105" i="11"/>
  <c r="R109" i="11"/>
  <c r="R108" i="11"/>
  <c r="N80" i="11" l="1"/>
  <c r="N82" i="11" s="1"/>
  <c r="N140" i="11"/>
  <c r="N139" i="11" s="1"/>
  <c r="N111" i="11"/>
  <c r="T92" i="11" l="1"/>
  <c r="S92" i="11"/>
  <c r="Q92" i="11"/>
  <c r="P92" i="11"/>
  <c r="O92" i="11"/>
  <c r="N92" i="11"/>
  <c r="M92" i="11"/>
  <c r="L92" i="11"/>
  <c r="K92" i="11"/>
  <c r="J92" i="11"/>
  <c r="T44" i="11"/>
  <c r="S44" i="11"/>
  <c r="Q44" i="11"/>
  <c r="O44" i="11"/>
  <c r="L44" i="11"/>
  <c r="K44" i="11"/>
  <c r="J44" i="11"/>
  <c r="K71" i="11" l="1"/>
  <c r="K75" i="11"/>
  <c r="M75" i="11" s="1"/>
  <c r="L73" i="11"/>
  <c r="K70" i="11"/>
  <c r="J155" i="11"/>
  <c r="J158" i="11"/>
  <c r="Q149" i="11"/>
  <c r="T149" i="11"/>
  <c r="S149" i="11"/>
  <c r="O149" i="11"/>
  <c r="Q155" i="11"/>
  <c r="O155" i="11"/>
  <c r="Q158" i="11"/>
  <c r="R158" i="11" s="1"/>
  <c r="T155" i="11"/>
  <c r="L155" i="11"/>
  <c r="K155" i="11"/>
  <c r="L66" i="11"/>
  <c r="R60" i="11"/>
  <c r="R59" i="11"/>
  <c r="R58" i="11"/>
  <c r="R57" i="11"/>
  <c r="M60" i="11"/>
  <c r="P60" i="11" s="1"/>
  <c r="M59" i="11"/>
  <c r="P59" i="11" s="1"/>
  <c r="M58" i="11"/>
  <c r="P58" i="11" s="1"/>
  <c r="M5" i="11"/>
  <c r="T158" i="11"/>
  <c r="S158" i="11"/>
  <c r="O158" i="11"/>
  <c r="L158" i="11"/>
  <c r="K158" i="11"/>
  <c r="J113" i="11"/>
  <c r="J126" i="11"/>
  <c r="J112" i="11" s="1"/>
  <c r="J161" i="11" s="1"/>
  <c r="J152" i="11"/>
  <c r="J149" i="11"/>
  <c r="J146" i="11"/>
  <c r="J143" i="11"/>
  <c r="J141" i="11"/>
  <c r="J134" i="11"/>
  <c r="J130" i="11"/>
  <c r="J125" i="11"/>
  <c r="J121" i="11"/>
  <c r="J115" i="11"/>
  <c r="K113" i="11"/>
  <c r="N149" i="11"/>
  <c r="L149" i="11"/>
  <c r="K149" i="11"/>
  <c r="M150" i="11"/>
  <c r="R150" i="11" s="1"/>
  <c r="J4" i="11"/>
  <c r="T43" i="11"/>
  <c r="Q43" i="11"/>
  <c r="O43" i="11"/>
  <c r="L43" i="11"/>
  <c r="J43" i="11"/>
  <c r="S36" i="11"/>
  <c r="O36" i="11"/>
  <c r="J36" i="11"/>
  <c r="M74" i="11"/>
  <c r="R74" i="11" s="1"/>
  <c r="T36" i="11"/>
  <c r="Q36" i="11"/>
  <c r="L36" i="11"/>
  <c r="K36" i="11"/>
  <c r="O146" i="11"/>
  <c r="O143" i="11"/>
  <c r="O141" i="11"/>
  <c r="M49" i="11"/>
  <c r="R46" i="11"/>
  <c r="M45" i="11"/>
  <c r="M46" i="11"/>
  <c r="P46" i="11" s="1"/>
  <c r="J140" i="11" l="1"/>
  <c r="K43" i="11"/>
  <c r="J139" i="11"/>
  <c r="P150" i="11"/>
  <c r="P74" i="11"/>
  <c r="T125" i="11"/>
  <c r="S125" i="11"/>
  <c r="Q125" i="11"/>
  <c r="O125" i="11"/>
  <c r="N125" i="11"/>
  <c r="L125" i="11"/>
  <c r="K125" i="11"/>
  <c r="J97" i="11"/>
  <c r="J95" i="11" s="1"/>
  <c r="T126" i="11"/>
  <c r="T112" i="11" s="1"/>
  <c r="S126" i="11"/>
  <c r="S112" i="11" s="1"/>
  <c r="Q126" i="11"/>
  <c r="O126" i="11"/>
  <c r="O112" i="11" s="1"/>
  <c r="N126" i="11"/>
  <c r="L126" i="11"/>
  <c r="L112" i="11" s="1"/>
  <c r="K126" i="11"/>
  <c r="K112" i="11" s="1"/>
  <c r="T85" i="11"/>
  <c r="S85" i="11"/>
  <c r="Q85" i="11"/>
  <c r="O85" i="11"/>
  <c r="L85" i="11"/>
  <c r="K85" i="11"/>
  <c r="J85" i="11"/>
  <c r="J84" i="11" s="1"/>
  <c r="Q143" i="11"/>
  <c r="M157" i="11"/>
  <c r="M156" i="11"/>
  <c r="L152" i="11"/>
  <c r="K152" i="11"/>
  <c r="M102" i="11"/>
  <c r="M99" i="11"/>
  <c r="P99" i="11" s="1"/>
  <c r="M98" i="11"/>
  <c r="P98" i="11" s="1"/>
  <c r="M114" i="11"/>
  <c r="M113" i="11" s="1"/>
  <c r="L97" i="11"/>
  <c r="P156" i="11" l="1"/>
  <c r="M155" i="11"/>
  <c r="R155" i="11" s="1"/>
  <c r="P157" i="11"/>
  <c r="R157" i="11"/>
  <c r="Q112" i="11"/>
  <c r="R156" i="11"/>
  <c r="M55" i="11"/>
  <c r="P155" i="11" l="1"/>
  <c r="M127" i="11"/>
  <c r="M128" i="11"/>
  <c r="P128" i="11" s="1"/>
  <c r="M125" i="11" l="1"/>
  <c r="R125" i="11" s="1"/>
  <c r="P127" i="11"/>
  <c r="P125" i="11" s="1"/>
  <c r="J89" i="11" l="1"/>
  <c r="M78" i="11" l="1"/>
  <c r="M71" i="11"/>
  <c r="M40" i="11"/>
  <c r="M73" i="11"/>
  <c r="M54" i="11" l="1"/>
  <c r="P54" i="11" s="1"/>
  <c r="M62" i="11"/>
  <c r="P62" i="11" s="1"/>
  <c r="M63" i="11"/>
  <c r="M64" i="11"/>
  <c r="M53" i="11" l="1"/>
  <c r="M47" i="11"/>
  <c r="M48" i="11"/>
  <c r="M50" i="11"/>
  <c r="M51" i="11"/>
  <c r="M56" i="11"/>
  <c r="M57" i="11"/>
  <c r="M61" i="11"/>
  <c r="M65" i="11"/>
  <c r="M66" i="11"/>
  <c r="M67" i="11"/>
  <c r="M44" i="11" s="1"/>
  <c r="M68" i="11"/>
  <c r="M69" i="11"/>
  <c r="P69" i="11" s="1"/>
  <c r="M70" i="11"/>
  <c r="M72" i="11"/>
  <c r="M77" i="11"/>
  <c r="M79" i="11"/>
  <c r="P70" i="11" l="1"/>
  <c r="R70" i="11"/>
  <c r="M52" i="11"/>
  <c r="Q80" i="11" l="1"/>
  <c r="M41" i="11"/>
  <c r="P41" i="11" s="1"/>
  <c r="R41" i="11"/>
  <c r="J88" i="11"/>
  <c r="J87" i="11" s="1"/>
  <c r="J93" i="11" s="1"/>
  <c r="T26" i="11"/>
  <c r="T18" i="11"/>
  <c r="T4" i="11"/>
  <c r="K80" i="11" l="1"/>
  <c r="M76" i="11"/>
  <c r="S80" i="11"/>
  <c r="T3" i="11"/>
  <c r="R43" i="11" l="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M37" i="11"/>
  <c r="M38" i="11"/>
  <c r="P40" i="11"/>
  <c r="M42" i="11"/>
  <c r="R159" i="11"/>
  <c r="R133" i="11"/>
  <c r="R131" i="11"/>
  <c r="R127" i="11"/>
  <c r="R124" i="11"/>
  <c r="T152" i="11"/>
  <c r="Q152" i="11"/>
  <c r="O152" i="11"/>
  <c r="O140" i="11" s="1"/>
  <c r="O139" i="11" s="1"/>
  <c r="T146" i="11"/>
  <c r="S146" i="11"/>
  <c r="Q146" i="11"/>
  <c r="L146" i="11"/>
  <c r="K146" i="11"/>
  <c r="T143" i="11"/>
  <c r="S143" i="11"/>
  <c r="L143" i="11"/>
  <c r="K143" i="11"/>
  <c r="T141" i="11"/>
  <c r="S141" i="11"/>
  <c r="Q141" i="11"/>
  <c r="L141" i="11"/>
  <c r="K141" i="11"/>
  <c r="T134" i="11"/>
  <c r="S134" i="11"/>
  <c r="Q134" i="11"/>
  <c r="O134" i="11"/>
  <c r="N134" i="11"/>
  <c r="L134" i="11"/>
  <c r="K134" i="11"/>
  <c r="K130" i="11"/>
  <c r="T130" i="11"/>
  <c r="S130" i="11"/>
  <c r="Q130" i="11"/>
  <c r="O130" i="11"/>
  <c r="L130" i="11"/>
  <c r="L121" i="11"/>
  <c r="K121" i="11"/>
  <c r="T121" i="11"/>
  <c r="S121" i="11"/>
  <c r="Q121" i="11"/>
  <c r="O121" i="11"/>
  <c r="T119" i="11"/>
  <c r="S119" i="11"/>
  <c r="Q119" i="11"/>
  <c r="O119" i="11"/>
  <c r="L119" i="11"/>
  <c r="K119" i="11"/>
  <c r="J119" i="11"/>
  <c r="J111" i="11" s="1"/>
  <c r="J160" i="11" s="1"/>
  <c r="T115" i="11"/>
  <c r="S115" i="11"/>
  <c r="Q115" i="11"/>
  <c r="O115" i="11"/>
  <c r="L115" i="11"/>
  <c r="K115" i="11"/>
  <c r="K111" i="11" s="1"/>
  <c r="T113" i="11"/>
  <c r="S113" i="11"/>
  <c r="Q113" i="11"/>
  <c r="O113" i="11"/>
  <c r="Q140" i="11" l="1"/>
  <c r="Q139" i="11" s="1"/>
  <c r="S140" i="11"/>
  <c r="S139" i="11" s="1"/>
  <c r="T140" i="11"/>
  <c r="T139" i="11" s="1"/>
  <c r="K140" i="11"/>
  <c r="K139" i="11" s="1"/>
  <c r="L140" i="11"/>
  <c r="L139" i="11" s="1"/>
  <c r="M36" i="11"/>
  <c r="M18" i="11"/>
  <c r="M4" i="11"/>
  <c r="M26" i="11"/>
  <c r="T111" i="11"/>
  <c r="O111" i="11"/>
  <c r="Q111" i="11"/>
  <c r="S111" i="11"/>
  <c r="M39" i="11"/>
  <c r="P47" i="11"/>
  <c r="L113" i="11"/>
  <c r="L111" i="11" s="1"/>
  <c r="M142" i="11"/>
  <c r="M144" i="11"/>
  <c r="R144" i="11" s="1"/>
  <c r="M145" i="11"/>
  <c r="R145" i="11" s="1"/>
  <c r="M147" i="11"/>
  <c r="R147" i="11" s="1"/>
  <c r="M148" i="11"/>
  <c r="R148" i="11" s="1"/>
  <c r="M151" i="11"/>
  <c r="M149" i="11" s="1"/>
  <c r="M153" i="11"/>
  <c r="M154" i="11"/>
  <c r="P154" i="11" s="1"/>
  <c r="M159" i="11"/>
  <c r="M158" i="11" s="1"/>
  <c r="M116" i="11"/>
  <c r="R116" i="11" s="1"/>
  <c r="M117" i="11"/>
  <c r="R117" i="11" s="1"/>
  <c r="M118" i="11"/>
  <c r="R118" i="11" s="1"/>
  <c r="M120" i="11"/>
  <c r="M119" i="11" s="1"/>
  <c r="M122" i="11"/>
  <c r="M123" i="11"/>
  <c r="M124" i="11"/>
  <c r="M129" i="11"/>
  <c r="M131" i="11"/>
  <c r="M132" i="11"/>
  <c r="R132" i="11" s="1"/>
  <c r="M133" i="11"/>
  <c r="M135" i="11"/>
  <c r="M136" i="11"/>
  <c r="R136" i="11" s="1"/>
  <c r="M137" i="11"/>
  <c r="R137" i="11" s="1"/>
  <c r="M138" i="11"/>
  <c r="P138" i="11" s="1"/>
  <c r="M86" i="11"/>
  <c r="M90" i="11"/>
  <c r="M91" i="11"/>
  <c r="R55" i="11"/>
  <c r="P77" i="11"/>
  <c r="P42" i="11" l="1"/>
  <c r="M85" i="11"/>
  <c r="R86" i="11"/>
  <c r="M126" i="11"/>
  <c r="R129" i="11"/>
  <c r="P159" i="11"/>
  <c r="P158" i="11" s="1"/>
  <c r="M152" i="11"/>
  <c r="M134" i="11"/>
  <c r="R134" i="11" s="1"/>
  <c r="R138" i="11"/>
  <c r="R154" i="11"/>
  <c r="R153" i="11"/>
  <c r="P153" i="11"/>
  <c r="O160" i="11"/>
  <c r="R135" i="11"/>
  <c r="M141" i="11"/>
  <c r="P142" i="11"/>
  <c r="P141" i="11" s="1"/>
  <c r="R142" i="11"/>
  <c r="R128" i="11"/>
  <c r="R122" i="11"/>
  <c r="P122" i="11"/>
  <c r="P123" i="11"/>
  <c r="R123" i="11"/>
  <c r="R119" i="11"/>
  <c r="R120" i="11"/>
  <c r="R113" i="11"/>
  <c r="R114" i="11"/>
  <c r="R149" i="11"/>
  <c r="R151" i="11"/>
  <c r="R152" i="11"/>
  <c r="M121" i="11"/>
  <c r="R121" i="11" s="1"/>
  <c r="M130" i="11"/>
  <c r="R130" i="11" s="1"/>
  <c r="M146" i="11"/>
  <c r="R146" i="11" s="1"/>
  <c r="M115" i="11"/>
  <c r="M143" i="11"/>
  <c r="R143" i="11" s="1"/>
  <c r="R37" i="11"/>
  <c r="R5" i="11"/>
  <c r="R98" i="11"/>
  <c r="P129" i="11"/>
  <c r="P126" i="11" s="1"/>
  <c r="P112" i="11" s="1"/>
  <c r="K161" i="11"/>
  <c r="M140" i="11" l="1"/>
  <c r="M139" i="11" s="1"/>
  <c r="M112" i="11"/>
  <c r="R112" i="11" s="1"/>
  <c r="R126" i="11"/>
  <c r="R115" i="11"/>
  <c r="M111" i="11"/>
  <c r="M161" i="11"/>
  <c r="R141" i="11"/>
  <c r="T160" i="11"/>
  <c r="S160" i="11"/>
  <c r="Q160" i="11"/>
  <c r="J81" i="11"/>
  <c r="J108" i="11" s="1"/>
  <c r="T161" i="11"/>
  <c r="S161" i="11"/>
  <c r="Q161" i="11"/>
  <c r="P148" i="11"/>
  <c r="P137" i="11"/>
  <c r="P136" i="11"/>
  <c r="P133" i="11"/>
  <c r="P132" i="11"/>
  <c r="P124" i="11"/>
  <c r="P121" i="11" s="1"/>
  <c r="P118" i="11"/>
  <c r="P117" i="11"/>
  <c r="P37" i="11"/>
  <c r="P38" i="11"/>
  <c r="P48" i="11"/>
  <c r="P49" i="11"/>
  <c r="P50" i="11"/>
  <c r="P51" i="11"/>
  <c r="P52" i="11"/>
  <c r="P53" i="11"/>
  <c r="P55" i="11"/>
  <c r="P56" i="11"/>
  <c r="P57" i="11"/>
  <c r="P61" i="11"/>
  <c r="P63" i="11"/>
  <c r="P64" i="11"/>
  <c r="P65" i="11"/>
  <c r="P66" i="11"/>
  <c r="P67" i="11"/>
  <c r="P44" i="11" s="1"/>
  <c r="P68" i="11"/>
  <c r="P71" i="11"/>
  <c r="P72" i="11"/>
  <c r="P73" i="11"/>
  <c r="P75" i="11"/>
  <c r="P76" i="11"/>
  <c r="P78" i="11"/>
  <c r="P79" i="11"/>
  <c r="P45" i="11"/>
  <c r="P39" i="11"/>
  <c r="L161" i="11"/>
  <c r="L101" i="11"/>
  <c r="L96" i="11" s="1"/>
  <c r="L104" i="11" s="1"/>
  <c r="L107" i="11" s="1"/>
  <c r="K101" i="11"/>
  <c r="K96" i="11" s="1"/>
  <c r="K104" i="11" s="1"/>
  <c r="K107" i="11" s="1"/>
  <c r="L95" i="11"/>
  <c r="L103" i="11" s="1"/>
  <c r="K97" i="11"/>
  <c r="K95" i="11" s="1"/>
  <c r="K103" i="11" s="1"/>
  <c r="L89" i="11"/>
  <c r="L88" i="11" s="1"/>
  <c r="L87" i="11" s="1"/>
  <c r="K89" i="11"/>
  <c r="K88" i="11" s="1"/>
  <c r="K87" i="11" s="1"/>
  <c r="L84" i="11"/>
  <c r="K84" i="11"/>
  <c r="L81" i="11"/>
  <c r="K81" i="11"/>
  <c r="L80" i="11"/>
  <c r="L26" i="11"/>
  <c r="K26" i="11"/>
  <c r="L18" i="11"/>
  <c r="K18" i="11"/>
  <c r="L4" i="11"/>
  <c r="K4" i="11"/>
  <c r="J101" i="11"/>
  <c r="J100" i="11" s="1"/>
  <c r="J96" i="11" s="1"/>
  <c r="J104" i="11" s="1"/>
  <c r="J107" i="11" s="1"/>
  <c r="J103" i="11"/>
  <c r="J26" i="11"/>
  <c r="J18" i="11"/>
  <c r="O161" i="11"/>
  <c r="P43" i="11" l="1"/>
  <c r="J3" i="11"/>
  <c r="P36" i="11"/>
  <c r="K108" i="11"/>
  <c r="K82" i="11"/>
  <c r="K93" i="11"/>
  <c r="S162" i="11"/>
  <c r="R111" i="11"/>
  <c r="Q162" i="11"/>
  <c r="L82" i="11"/>
  <c r="L108" i="11"/>
  <c r="J162" i="11"/>
  <c r="P145" i="11"/>
  <c r="L160" i="11"/>
  <c r="L162" i="11" s="1"/>
  <c r="K160" i="11"/>
  <c r="K162" i="11" s="1"/>
  <c r="K105" i="11"/>
  <c r="L105" i="11"/>
  <c r="L93" i="11"/>
  <c r="L3" i="11"/>
  <c r="L33" i="11" s="1"/>
  <c r="L34" i="11" s="1"/>
  <c r="K3" i="11"/>
  <c r="K33" i="11" s="1"/>
  <c r="K34" i="11" s="1"/>
  <c r="N160" i="11"/>
  <c r="J105" i="11"/>
  <c r="J80" i="11"/>
  <c r="J82" i="11" s="1"/>
  <c r="R44" i="11"/>
  <c r="O81" i="11"/>
  <c r="M84" i="11"/>
  <c r="P91" i="11"/>
  <c r="S26" i="11"/>
  <c r="Q26" i="11"/>
  <c r="O26" i="11"/>
  <c r="S18" i="11"/>
  <c r="Q18" i="11"/>
  <c r="O18" i="11"/>
  <c r="S4" i="11"/>
  <c r="Q4" i="11"/>
  <c r="O4" i="11"/>
  <c r="M3" i="11" l="1"/>
  <c r="L106" i="11"/>
  <c r="J33" i="11"/>
  <c r="J34" i="11" s="1"/>
  <c r="K106" i="11"/>
  <c r="O84" i="11"/>
  <c r="O80" i="11"/>
  <c r="P27" i="11"/>
  <c r="R42" i="11"/>
  <c r="M81" i="11"/>
  <c r="M108" i="11" s="1"/>
  <c r="O108" i="11"/>
  <c r="Q81" i="11"/>
  <c r="S81" i="11"/>
  <c r="T81" i="11"/>
  <c r="P144" i="11"/>
  <c r="P143" i="11" s="1"/>
  <c r="P147" i="11"/>
  <c r="P146" i="11" s="1"/>
  <c r="P151" i="11"/>
  <c r="P149" i="11" s="1"/>
  <c r="P152" i="11"/>
  <c r="P116" i="11"/>
  <c r="P115" i="11" s="1"/>
  <c r="P120" i="11"/>
  <c r="P119" i="11" s="1"/>
  <c r="P131" i="11"/>
  <c r="P130" i="11" s="1"/>
  <c r="P135" i="11"/>
  <c r="P134" i="11" s="1"/>
  <c r="P114" i="11"/>
  <c r="P113" i="11" s="1"/>
  <c r="S97" i="11"/>
  <c r="S103" i="11" s="1"/>
  <c r="R45" i="11"/>
  <c r="P86" i="11"/>
  <c r="P85" i="11" s="1"/>
  <c r="T84" i="11"/>
  <c r="S84" i="11"/>
  <c r="Q97" i="11"/>
  <c r="Q103" i="11" s="1"/>
  <c r="Q84" i="11"/>
  <c r="Q89" i="11"/>
  <c r="Q88" i="11" s="1"/>
  <c r="Q87" i="11" s="1"/>
  <c r="R90" i="11"/>
  <c r="O97" i="11"/>
  <c r="O95" i="11" s="1"/>
  <c r="M97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79" i="11"/>
  <c r="R78" i="11"/>
  <c r="R77" i="11"/>
  <c r="R76" i="11"/>
  <c r="R75" i="11"/>
  <c r="R73" i="11"/>
  <c r="R72" i="11"/>
  <c r="R71" i="11"/>
  <c r="R69" i="11"/>
  <c r="R68" i="11"/>
  <c r="R67" i="11"/>
  <c r="R66" i="11"/>
  <c r="R65" i="11"/>
  <c r="R64" i="11"/>
  <c r="R63" i="11"/>
  <c r="R62" i="11"/>
  <c r="R61" i="11"/>
  <c r="R56" i="11"/>
  <c r="R54" i="11"/>
  <c r="R53" i="11"/>
  <c r="R52" i="11"/>
  <c r="R51" i="11"/>
  <c r="R50" i="11"/>
  <c r="R49" i="11"/>
  <c r="R48" i="11"/>
  <c r="R47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90" i="11"/>
  <c r="P89" i="11" s="1"/>
  <c r="R102" i="11"/>
  <c r="R99" i="11"/>
  <c r="R91" i="11"/>
  <c r="T97" i="11"/>
  <c r="T95" i="11" s="1"/>
  <c r="O89" i="11"/>
  <c r="O88" i="11" s="1"/>
  <c r="O87" i="11" s="1"/>
  <c r="P19" i="11"/>
  <c r="P20" i="11"/>
  <c r="P21" i="11"/>
  <c r="P22" i="11"/>
  <c r="P23" i="11"/>
  <c r="P24" i="11"/>
  <c r="P25" i="11"/>
  <c r="P28" i="11"/>
  <c r="P29" i="11"/>
  <c r="P30" i="11"/>
  <c r="P31" i="11"/>
  <c r="N97" i="11"/>
  <c r="N103" i="11" s="1"/>
  <c r="N101" i="11"/>
  <c r="N100" i="11" s="1"/>
  <c r="P102" i="11"/>
  <c r="T101" i="11"/>
  <c r="T100" i="11" s="1"/>
  <c r="T96" i="11" s="1"/>
  <c r="T104" i="11" s="1"/>
  <c r="S101" i="11"/>
  <c r="S100" i="11" s="1"/>
  <c r="S96" i="11" s="1"/>
  <c r="S104" i="11" s="1"/>
  <c r="Q101" i="11"/>
  <c r="O101" i="11"/>
  <c r="O100" i="11" s="1"/>
  <c r="O96" i="11" s="1"/>
  <c r="O104" i="11" s="1"/>
  <c r="O107" i="11" s="1"/>
  <c r="M101" i="11"/>
  <c r="M100" i="11" s="1"/>
  <c r="T89" i="11"/>
  <c r="T88" i="11" s="1"/>
  <c r="T87" i="11" s="1"/>
  <c r="S89" i="11"/>
  <c r="S88" i="11" s="1"/>
  <c r="S87" i="11" s="1"/>
  <c r="R38" i="11"/>
  <c r="R39" i="11"/>
  <c r="P140" i="11" l="1"/>
  <c r="P139" i="11" s="1"/>
  <c r="J106" i="11"/>
  <c r="P111" i="11"/>
  <c r="P97" i="11"/>
  <c r="O93" i="11"/>
  <c r="R84" i="11"/>
  <c r="P161" i="11"/>
  <c r="L109" i="11"/>
  <c r="L163" i="11" s="1"/>
  <c r="M95" i="11"/>
  <c r="R97" i="11"/>
  <c r="T93" i="11"/>
  <c r="S93" i="11"/>
  <c r="P84" i="11"/>
  <c r="P18" i="11"/>
  <c r="P4" i="11"/>
  <c r="P26" i="11"/>
  <c r="T80" i="11"/>
  <c r="T82" i="11" s="1"/>
  <c r="O103" i="11"/>
  <c r="O105" i="11" s="1"/>
  <c r="P80" i="11"/>
  <c r="R85" i="11"/>
  <c r="R18" i="11"/>
  <c r="N162" i="11"/>
  <c r="O3" i="11"/>
  <c r="O33" i="11" s="1"/>
  <c r="O34" i="11" s="1"/>
  <c r="N104" i="11"/>
  <c r="N107" i="11" s="1"/>
  <c r="P88" i="11"/>
  <c r="P87" i="11" s="1"/>
  <c r="R101" i="11"/>
  <c r="R161" i="11"/>
  <c r="T103" i="11"/>
  <c r="S95" i="11"/>
  <c r="Q95" i="11"/>
  <c r="R89" i="11"/>
  <c r="R36" i="11"/>
  <c r="O82" i="11"/>
  <c r="M80" i="11"/>
  <c r="M82" i="11" s="1"/>
  <c r="T33" i="11"/>
  <c r="S3" i="11"/>
  <c r="S33" i="11" s="1"/>
  <c r="S34" i="11" s="1"/>
  <c r="Q3" i="11"/>
  <c r="M33" i="11"/>
  <c r="M34" i="11" s="1"/>
  <c r="T108" i="11"/>
  <c r="S108" i="11"/>
  <c r="R88" i="11"/>
  <c r="N93" i="11"/>
  <c r="S105" i="11"/>
  <c r="S107" i="11"/>
  <c r="M96" i="11"/>
  <c r="M104" i="11" s="1"/>
  <c r="M107" i="11" s="1"/>
  <c r="P100" i="11"/>
  <c r="P96" i="11" s="1"/>
  <c r="P104" i="11" s="1"/>
  <c r="P107" i="11" s="1"/>
  <c r="T107" i="11"/>
  <c r="Q108" i="11"/>
  <c r="R81" i="11"/>
  <c r="R4" i="11"/>
  <c r="P101" i="11"/>
  <c r="Q100" i="11"/>
  <c r="P93" i="11" l="1"/>
  <c r="P160" i="11"/>
  <c r="P162" i="11" s="1"/>
  <c r="P3" i="11"/>
  <c r="P33" i="11" s="1"/>
  <c r="P34" i="11" s="1"/>
  <c r="P95" i="11"/>
  <c r="P103" i="11"/>
  <c r="R87" i="11"/>
  <c r="S82" i="11"/>
  <c r="S106" i="11"/>
  <c r="T34" i="11"/>
  <c r="T106" i="11"/>
  <c r="T109" i="11" s="1"/>
  <c r="R95" i="11"/>
  <c r="J109" i="11"/>
  <c r="M103" i="11"/>
  <c r="R103" i="11" s="1"/>
  <c r="T162" i="11"/>
  <c r="O162" i="11"/>
  <c r="Q82" i="11"/>
  <c r="R82" i="11" s="1"/>
  <c r="P81" i="11"/>
  <c r="P108" i="11" s="1"/>
  <c r="R3" i="11"/>
  <c r="N105" i="11"/>
  <c r="T105" i="11"/>
  <c r="R80" i="11"/>
  <c r="Q33" i="11"/>
  <c r="R33" i="11" s="1"/>
  <c r="O106" i="11"/>
  <c r="O109" i="11" s="1"/>
  <c r="Q93" i="11"/>
  <c r="R100" i="11"/>
  <c r="Q96" i="11"/>
  <c r="J163" i="11" l="1"/>
  <c r="J165" i="11" s="1"/>
  <c r="O163" i="11"/>
  <c r="S109" i="11"/>
  <c r="S163" i="11" s="1"/>
  <c r="M93" i="11"/>
  <c r="R93" i="11" s="1"/>
  <c r="R92" i="11"/>
  <c r="P106" i="11"/>
  <c r="P109" i="11" s="1"/>
  <c r="P163" i="11" s="1"/>
  <c r="P165" i="11" s="1"/>
  <c r="M105" i="11"/>
  <c r="T163" i="11"/>
  <c r="Q106" i="11"/>
  <c r="Q34" i="11"/>
  <c r="R34" i="11" s="1"/>
  <c r="M106" i="11"/>
  <c r="P82" i="11"/>
  <c r="R96" i="11"/>
  <c r="Q104" i="11"/>
  <c r="P105" i="11"/>
  <c r="M109" i="11" l="1"/>
  <c r="R106" i="11"/>
  <c r="Q107" i="11"/>
  <c r="R104" i="11"/>
  <c r="Q105" i="11"/>
  <c r="R107" i="11" l="1"/>
  <c r="Q109" i="11"/>
  <c r="Q163" i="11" l="1"/>
  <c r="R140" i="11"/>
  <c r="R139" i="11" l="1"/>
  <c r="M160" i="11"/>
  <c r="M162" i="11" s="1"/>
  <c r="M163" i="11" s="1"/>
  <c r="N163" i="11" s="1"/>
  <c r="R163" i="11" l="1"/>
  <c r="R160" i="11"/>
  <c r="R162" i="11" l="1"/>
  <c r="K109" i="11" l="1"/>
  <c r="K163" i="11" l="1"/>
  <c r="L166" i="11" l="1"/>
  <c r="K165" i="11"/>
</calcChain>
</file>

<file path=xl/sharedStrings.xml><?xml version="1.0" encoding="utf-8"?>
<sst xmlns="http://schemas.openxmlformats.org/spreadsheetml/2006/main" count="1110" uniqueCount="225">
  <si>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</si>
  <si>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</si>
  <si>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</si>
  <si>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</si>
  <si>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</si>
  <si>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</si>
  <si>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</si>
  <si>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</si>
  <si>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</si>
  <si>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</si>
  <si>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</si>
  <si>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</si>
  <si>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</si>
  <si>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</si>
  <si>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</si>
  <si>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</si>
  <si>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</si>
  <si>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</si>
  <si>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</si>
  <si>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</si>
  <si>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</si>
  <si>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</si>
  <si>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</si>
  <si>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</si>
  <si>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</si>
  <si>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</si>
  <si>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</si>
  <si>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</si>
  <si>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</si>
  <si>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</si>
  <si>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</si>
  <si>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</si>
  <si>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</si>
  <si>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</si>
  <si>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</si>
  <si>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</si>
  <si>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</si>
  <si>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</si>
  <si>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</si>
  <si>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</si>
  <si>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</si>
  <si>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</si>
  <si>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</si>
  <si>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</si>
  <si>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</si>
  <si>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</si>
  <si>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</si>
  <si>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</si>
  <si>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</si>
  <si>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</si>
  <si>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</si>
  <si>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</si>
  <si>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</si>
  <si>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</si>
  <si>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</si>
  <si>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</si>
  <si>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</si>
  <si>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</si>
  <si>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</si>
  <si>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</si>
  <si>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</si>
  <si>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</si>
  <si>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</si>
  <si>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</si>
  <si>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</si>
  <si>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</si>
  <si>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</si>
  <si>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</si>
  <si>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</si>
  <si>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</si>
  <si>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</si>
  <si>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</si>
  <si>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</si>
  <si>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</si>
  <si>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</si>
  <si>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</si>
  <si>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</si>
  <si>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</si>
  <si>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</si>
  <si>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</si>
  <si>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</si>
  <si>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</si>
  <si>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</si>
  <si>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</si>
  <si>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</si>
  <si>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</si>
  <si>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</si>
  <si>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</si>
  <si>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</si>
  <si>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</si>
  <si>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</si>
  <si>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</si>
  <si>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</si>
  <si>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</si>
  <si>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</si>
  <si>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</si>
  <si>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</si>
  <si>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</si>
  <si>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</si>
  <si>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</si>
  <si>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</si>
  <si>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</si>
  <si>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</si>
  <si>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</si>
  <si>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</si>
  <si>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</si>
  <si>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</si>
  <si>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</si>
  <si>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DOTACIÓN (PRENDAS DE VESTIR Y CALZADO)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</si>
  <si>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</si>
  <si>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</si>
  <si>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</si>
  <si>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</si>
  <si>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</si>
  <si>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</si>
  <si>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</si>
  <si>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</si>
  <si>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</si>
  <si>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</si>
  <si>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</si>
  <si>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</si>
  <si>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</si>
  <si>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</si>
  <si>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</si>
  <si>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</si>
  <si>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</si>
  <si>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</si>
  <si>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</si>
  <si>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</si>
  <si>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</si>
  <si>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</si>
  <si>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</si>
  <si>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</si>
  <si>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</si>
  <si>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</si>
  <si>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</si>
  <si>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</si>
  <si>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</si>
  <si>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</si>
  <si>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</si>
  <si>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APROPIA. INICIAL</t>
  </si>
  <si>
    <t>APR. ADICIONADA</t>
  </si>
  <si>
    <t>APR. REDUCIDA</t>
  </si>
  <si>
    <t>2901007</t>
  </si>
  <si>
    <t>2901002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</si>
  <si>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</si>
  <si>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</si>
  <si>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</si>
  <si>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</si>
  <si>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</si>
  <si>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</si>
  <si>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</si>
  <si>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</si>
  <si>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</si>
  <si>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</si>
  <si>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</si>
  <si>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</si>
  <si>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</si>
  <si>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</si>
  <si>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</si>
  <si>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</si>
  <si>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</si>
  <si>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</si>
  <si>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</si>
  <si>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</si>
  <si>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</si>
  <si>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</si>
  <si>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</si>
  <si>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</si>
  <si>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</si>
  <si>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</si>
  <si>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</si>
  <si>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</si>
  <si>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</si>
  <si>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</si>
  <si>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</si>
  <si>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</si>
  <si>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</si>
  <si>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</si>
  <si>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</si>
  <si>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</si>
  <si>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</si>
  <si>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</si>
  <si>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</si>
  <si>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</si>
  <si>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</si>
  <si>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</si>
  <si>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</si>
  <si>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</si>
  <si>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</si>
  <si>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</si>
  <si>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</si>
  <si>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</si>
  <si>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</si>
  <si>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</si>
  <si>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</si>
  <si>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</si>
  <si>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</si>
  <si>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</si>
  <si>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</si>
  <si>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</si>
  <si>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</si>
  <si>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</si>
  <si>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</si>
  <si>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Elaboro: Martha C. Florez Giraldo - Profes. Univer. Grupo Nacional de Gestión Presupuestal</t>
  </si>
  <si>
    <t>RUBRO</t>
  </si>
  <si>
    <t>PASTA O PULPA, PAPEL Y PRODUCTOS DE PAPEL; IMPRESOS Y ARTÍCULOS SIMILARES</t>
  </si>
  <si>
    <t>20111D</t>
  </si>
  <si>
    <t>20109C</t>
  </si>
  <si>
    <t>20113A</t>
  </si>
  <si>
    <t>53105B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</si>
  <si>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</si>
  <si>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</si>
  <si>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</si>
  <si>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INCAPACIDADES Y LICENCIAS DE MATERNIDAD Y PATERNIDAD(NO DE PENSIONES)</t>
  </si>
  <si>
    <t>FORTALECIMIENTO Y APOYO A LA GESTION INSTITUCIONAL DEL SECTOR FISCALIA</t>
  </si>
  <si>
    <t>APROP. BLOQUEADA</t>
  </si>
  <si>
    <t>PIEDRA, ARENA Y ARCILLA</t>
  </si>
  <si>
    <t>ADQUIS. DE BYS - SEDES ADECUADAS - MEJORAMIENTO DEL PARQUE AUTOMOTOR DEL INSTITUTO NACIONAL DE MEDICINA LEGAL Y CIENCIAS FORENSES A NIVEL  NACIONAL</t>
  </si>
  <si>
    <t>ADQUIS. DE BYS - SEDE CONSTRUIDA Y DOTADA - CONSTRUCCIÓN  Y DOTACIÓN DE LA SEDE DE MEDICINA LEGAL Y CIENCIAS FORENSES  SOACHA</t>
  </si>
  <si>
    <t>53105D</t>
  </si>
  <si>
    <t>CONSTRUIDA Y DOTADA - CONSTRUCCIÓN  Y DOTACIÓN DE LA SEDE DE MEDICINA LEGAL Y CIENCIAS FORENSES  SOACHA</t>
  </si>
  <si>
    <t>CONGRESO DE MEDICINA LEGAL Y CIENCIAS FORENSES</t>
  </si>
  <si>
    <t>066</t>
  </si>
  <si>
    <t>Fecha: Febrero-04-2026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</si>
</sst>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  <font>
      <b/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1" xfId="1" applyFont="1" applyFill="1" applyBorder="1" applyAlignment="1">
      <alignment horizontal="right"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49" fontId="22" fillId="0" borderId="1" xfId="0" applyNumberFormat="1" applyFont="1" applyBorder="1" applyAlignment="1">
      <alignment horizontal="center" vertical="center" wrapText="1" readingOrder="1"/>
    </xf>
    <xf numFmtId="164" fontId="24" fillId="5" borderId="1" xfId="1" applyFont="1" applyFill="1" applyBorder="1" applyAlignment="1">
      <alignment horizontal="right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esarAugustoAcu&#241;aRey\Downloads\DECRETO%2031%20DE%20ENE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29">
          <cell r="Q29">
            <v>548423537395</v>
          </cell>
          <cell r="W29">
            <v>461510752598.19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IY169"/>
  <sheetViews>
    <sheetView showGridLines="0" tabSelected="1" topLeftCell="A155" zoomScale="140" zoomScaleNormal="140" workbookViewId="0">
      <selection activeCell="A169" sqref="A169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2.85546875" style="2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8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20" t="s">
        <v>205</v>
      </c>
      <c r="B1" s="121"/>
      <c r="C1" s="121"/>
      <c r="D1" s="121"/>
      <c r="E1" s="121"/>
      <c r="F1" s="122"/>
      <c r="G1" s="84" t="s">
        <v>0</v>
      </c>
      <c r="H1" s="84" t="s">
        <v>1</v>
      </c>
      <c r="I1" s="84" t="s">
        <v>2</v>
      </c>
      <c r="J1" s="94" t="s">
        <v>140</v>
      </c>
      <c r="K1" s="94" t="s">
        <v>141</v>
      </c>
      <c r="L1" s="94" t="s">
        <v>142</v>
      </c>
      <c r="M1" s="84" t="s">
        <v>33</v>
      </c>
      <c r="N1" s="84" t="s">
        <v>216</v>
      </c>
      <c r="O1" s="84" t="s">
        <v>20</v>
      </c>
      <c r="P1" s="84" t="s">
        <v>21</v>
      </c>
      <c r="Q1" s="84" t="s">
        <v>22</v>
      </c>
      <c r="R1" s="84" t="s">
        <v>24</v>
      </c>
      <c r="S1" s="84" t="s">
        <v>23</v>
      </c>
      <c r="T1" s="58" t="s">
        <v>26</v>
      </c>
    </row>
    <row r="2" spans="1:20" s="4" customFormat="1" ht="14.25" customHeight="1" thickTop="1" thickBot="1" x14ac:dyDescent="0.3">
      <c r="A2" s="117" t="s">
        <v>86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9"/>
    </row>
    <row r="3" spans="1:20" s="6" customFormat="1" ht="17.25" customHeight="1" x14ac:dyDescent="0.25">
      <c r="A3" s="11" t="s">
        <v>3</v>
      </c>
      <c r="B3" s="68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349572344000</v>
      </c>
      <c r="K3" s="37">
        <f t="shared" ref="K3:L3" si="0">K4+K18+K26</f>
        <v>0</v>
      </c>
      <c r="L3" s="100">
        <f t="shared" si="0"/>
        <v>0</v>
      </c>
      <c r="M3" s="100">
        <f>M4+M18+M26</f>
        <v>349572344000</v>
      </c>
      <c r="N3" s="37">
        <f>N4+N18+N26</f>
        <v>0</v>
      </c>
      <c r="O3" s="37">
        <f>O4+O18+O26</f>
        <v>27765211895</v>
      </c>
      <c r="P3" s="100">
        <f>P4+P18+P26</f>
        <v>321807132105</v>
      </c>
      <c r="Q3" s="37">
        <f>Q4+Q18+Q26</f>
        <v>27765211895</v>
      </c>
      <c r="R3" s="38">
        <f t="shared" ref="R3:R34" si="1">IF(Q3&gt;1,Q3/(M3-N3),0)</f>
        <v>7.9426225705658229E-2</v>
      </c>
      <c r="S3" s="37">
        <f>S4+S18+S26</f>
        <v>19232399295</v>
      </c>
      <c r="T3" s="39">
        <f>T4+T18+T26</f>
        <v>19232399295</v>
      </c>
    </row>
    <row r="4" spans="1:20" s="6" customFormat="1" ht="16.5" customHeight="1" x14ac:dyDescent="0.25">
      <c r="A4" s="11" t="s">
        <v>3</v>
      </c>
      <c r="B4" s="68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234438279000</v>
      </c>
      <c r="K4" s="24">
        <f t="shared" ref="K4:L4" si="2">SUM(K5:K17)</f>
        <v>0</v>
      </c>
      <c r="L4" s="24">
        <f t="shared" si="2"/>
        <v>0</v>
      </c>
      <c r="M4" s="24">
        <f>SUM(M5:M17)</f>
        <v>234438279000</v>
      </c>
      <c r="N4" s="24">
        <f>SUM(N5:N17)</f>
        <v>0</v>
      </c>
      <c r="O4" s="24">
        <f>SUM(O5:O17)</f>
        <v>13061748518</v>
      </c>
      <c r="P4" s="24">
        <f>SUM(P5:P17)</f>
        <v>221376530482</v>
      </c>
      <c r="Q4" s="24">
        <f>SUM(Q5:Q17)</f>
        <v>13061748518</v>
      </c>
      <c r="R4" s="93">
        <f t="shared" si="1"/>
        <v>5.5715084472190653E-2</v>
      </c>
      <c r="S4" s="14">
        <f>SUM(S5:S17)</f>
        <v>13061748518</v>
      </c>
      <c r="T4" s="33">
        <f>SUM(T5:T17)</f>
        <v>13061748518</v>
      </c>
    </row>
    <row r="5" spans="1:20" s="6" customFormat="1" ht="15" customHeight="1" x14ac:dyDescent="0.25">
      <c r="A5" s="7" t="s">
        <v>3</v>
      </c>
      <c r="B5" s="62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171029890100</v>
      </c>
      <c r="K5" s="9"/>
      <c r="L5" s="27"/>
      <c r="M5" s="27">
        <f>J5+K5-L5</f>
        <v>171029890100</v>
      </c>
      <c r="N5" s="9">
        <v>0</v>
      </c>
      <c r="O5" s="9">
        <v>11227493961</v>
      </c>
      <c r="P5" s="27">
        <f t="shared" ref="P5:P17" si="3">+M5-O5-N5</f>
        <v>159802396139</v>
      </c>
      <c r="Q5" s="9">
        <v>11227493961</v>
      </c>
      <c r="R5" s="25">
        <f>IF(Q5&gt;1,Q5/(M5-N5),0)</f>
        <v>6.5646384701734659E-2</v>
      </c>
      <c r="S5" s="9">
        <v>11227493961</v>
      </c>
      <c r="T5" s="10">
        <v>11227493961</v>
      </c>
    </row>
    <row r="6" spans="1:20" s="6" customFormat="1" ht="15" customHeight="1" x14ac:dyDescent="0.25">
      <c r="A6" s="7" t="s">
        <v>3</v>
      </c>
      <c r="B6" s="62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3368477200</v>
      </c>
      <c r="K6" s="9"/>
      <c r="L6" s="27"/>
      <c r="M6" s="27">
        <f t="shared" ref="M6:M17" si="4">J6+K6-L6</f>
        <v>3368477200</v>
      </c>
      <c r="N6" s="9">
        <v>0</v>
      </c>
      <c r="O6" s="9">
        <v>244646025</v>
      </c>
      <c r="P6" s="27">
        <f t="shared" si="3"/>
        <v>3123831175</v>
      </c>
      <c r="Q6" s="9">
        <v>244646025</v>
      </c>
      <c r="R6" s="25">
        <f t="shared" si="1"/>
        <v>7.2628078052598966E-2</v>
      </c>
      <c r="S6" s="9">
        <v>244646025</v>
      </c>
      <c r="T6" s="10">
        <v>244646025</v>
      </c>
    </row>
    <row r="7" spans="1:20" s="6" customFormat="1" ht="16.5" customHeight="1" x14ac:dyDescent="0.25">
      <c r="A7" s="7" t="s">
        <v>3</v>
      </c>
      <c r="B7" s="62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2003160000</v>
      </c>
      <c r="K7" s="9"/>
      <c r="L7" s="27"/>
      <c r="M7" s="27">
        <f t="shared" si="4"/>
        <v>2003160000</v>
      </c>
      <c r="N7" s="9">
        <v>0</v>
      </c>
      <c r="O7" s="9">
        <v>133632842</v>
      </c>
      <c r="P7" s="27">
        <f t="shared" si="3"/>
        <v>1869527158</v>
      </c>
      <c r="Q7" s="9">
        <v>133632842</v>
      </c>
      <c r="R7" s="25">
        <f t="shared" si="1"/>
        <v>6.6711017592204311E-2</v>
      </c>
      <c r="S7" s="9">
        <v>133632842</v>
      </c>
      <c r="T7" s="10">
        <v>133632842</v>
      </c>
    </row>
    <row r="8" spans="1:20" s="6" customFormat="1" ht="15" customHeight="1" x14ac:dyDescent="0.25">
      <c r="A8" s="7" t="s">
        <v>3</v>
      </c>
      <c r="B8" s="62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118207300</v>
      </c>
      <c r="K8" s="9"/>
      <c r="L8" s="27"/>
      <c r="M8" s="27">
        <f t="shared" si="4"/>
        <v>118207300</v>
      </c>
      <c r="N8" s="9">
        <v>0</v>
      </c>
      <c r="O8" s="9">
        <v>22819377</v>
      </c>
      <c r="P8" s="27">
        <f t="shared" si="3"/>
        <v>95387923</v>
      </c>
      <c r="Q8" s="9">
        <v>22819377</v>
      </c>
      <c r="R8" s="25">
        <f t="shared" si="1"/>
        <v>0.19304541259296168</v>
      </c>
      <c r="S8" s="9">
        <v>22819377</v>
      </c>
      <c r="T8" s="10">
        <v>22819377</v>
      </c>
    </row>
    <row r="9" spans="1:20" s="6" customFormat="1" ht="15" customHeight="1" x14ac:dyDescent="0.25">
      <c r="A9" s="7" t="s">
        <v>3</v>
      </c>
      <c r="B9" s="62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495633000</v>
      </c>
      <c r="K9" s="9"/>
      <c r="L9" s="27"/>
      <c r="M9" s="27">
        <f t="shared" si="4"/>
        <v>495633000</v>
      </c>
      <c r="N9" s="9">
        <v>0</v>
      </c>
      <c r="O9" s="9">
        <v>101414892</v>
      </c>
      <c r="P9" s="27">
        <f t="shared" si="3"/>
        <v>394218108</v>
      </c>
      <c r="Q9" s="9">
        <v>101414892</v>
      </c>
      <c r="R9" s="25">
        <f t="shared" si="1"/>
        <v>0.20461690807512817</v>
      </c>
      <c r="S9" s="9">
        <v>101414892</v>
      </c>
      <c r="T9" s="10">
        <v>101414892</v>
      </c>
    </row>
    <row r="10" spans="1:20" s="6" customFormat="1" ht="15" customHeight="1" x14ac:dyDescent="0.25">
      <c r="A10" s="7" t="s">
        <v>3</v>
      </c>
      <c r="B10" s="62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8112947300</v>
      </c>
      <c r="K10" s="9"/>
      <c r="L10" s="27"/>
      <c r="M10" s="27">
        <f t="shared" si="4"/>
        <v>8112947300</v>
      </c>
      <c r="N10" s="9">
        <v>0</v>
      </c>
      <c r="O10" s="9">
        <v>27131880</v>
      </c>
      <c r="P10" s="27">
        <f t="shared" si="3"/>
        <v>8085815420</v>
      </c>
      <c r="Q10" s="9">
        <v>27131880</v>
      </c>
      <c r="R10" s="25">
        <f t="shared" si="1"/>
        <v>3.3442692275346101E-3</v>
      </c>
      <c r="S10" s="9">
        <v>27131880</v>
      </c>
      <c r="T10" s="10">
        <v>27131880</v>
      </c>
    </row>
    <row r="11" spans="1:20" s="6" customFormat="1" ht="16.5" customHeight="1" x14ac:dyDescent="0.25">
      <c r="A11" s="7" t="s">
        <v>3</v>
      </c>
      <c r="B11" s="62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5605238900</v>
      </c>
      <c r="K11" s="9"/>
      <c r="L11" s="27"/>
      <c r="M11" s="27">
        <f t="shared" si="4"/>
        <v>5605238900</v>
      </c>
      <c r="N11" s="9">
        <v>0</v>
      </c>
      <c r="O11" s="9">
        <v>921352104</v>
      </c>
      <c r="P11" s="27">
        <f t="shared" si="3"/>
        <v>4683886796</v>
      </c>
      <c r="Q11" s="9">
        <v>921352104</v>
      </c>
      <c r="R11" s="25">
        <f t="shared" si="1"/>
        <v>0.1643733871896165</v>
      </c>
      <c r="S11" s="9">
        <v>921352104</v>
      </c>
      <c r="T11" s="10">
        <v>921352104</v>
      </c>
    </row>
    <row r="12" spans="1:20" s="6" customFormat="1" ht="16.5" customHeight="1" x14ac:dyDescent="0.25">
      <c r="A12" s="7" t="s">
        <v>3</v>
      </c>
      <c r="B12" s="62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1463012500</v>
      </c>
      <c r="K12" s="9"/>
      <c r="L12" s="27"/>
      <c r="M12" s="27">
        <f t="shared" si="4"/>
        <v>1463012500</v>
      </c>
      <c r="N12" s="9">
        <v>0</v>
      </c>
      <c r="O12" s="9">
        <v>106004</v>
      </c>
      <c r="P12" s="27">
        <f t="shared" si="3"/>
        <v>1462906496</v>
      </c>
      <c r="Q12" s="9">
        <v>106004</v>
      </c>
      <c r="R12" s="25">
        <f t="shared" si="1"/>
        <v>7.2455976965336928E-5</v>
      </c>
      <c r="S12" s="9">
        <v>106004</v>
      </c>
      <c r="T12" s="10">
        <v>106004</v>
      </c>
    </row>
    <row r="13" spans="1:20" s="6" customFormat="1" ht="16.5" customHeight="1" x14ac:dyDescent="0.25">
      <c r="A13" s="7" t="s">
        <v>3</v>
      </c>
      <c r="B13" s="62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18145035800</v>
      </c>
      <c r="K13" s="9"/>
      <c r="L13" s="27"/>
      <c r="M13" s="27">
        <f t="shared" si="4"/>
        <v>18145035800</v>
      </c>
      <c r="N13" s="9">
        <v>0</v>
      </c>
      <c r="O13" s="9">
        <v>835801</v>
      </c>
      <c r="P13" s="27">
        <f t="shared" si="3"/>
        <v>18144199999</v>
      </c>
      <c r="Q13" s="9">
        <v>835801</v>
      </c>
      <c r="R13" s="25">
        <f t="shared" si="1"/>
        <v>4.6062240340137549E-5</v>
      </c>
      <c r="S13" s="9">
        <v>835801</v>
      </c>
      <c r="T13" s="10">
        <v>835801</v>
      </c>
    </row>
    <row r="14" spans="1:20" s="6" customFormat="1" ht="16.5" customHeight="1" x14ac:dyDescent="0.25">
      <c r="A14" s="7" t="s">
        <v>3</v>
      </c>
      <c r="B14" s="62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9194783600</v>
      </c>
      <c r="K14" s="9"/>
      <c r="L14" s="27"/>
      <c r="M14" s="27">
        <f t="shared" si="4"/>
        <v>9194783600</v>
      </c>
      <c r="N14" s="9">
        <v>0</v>
      </c>
      <c r="O14" s="9">
        <v>379117980</v>
      </c>
      <c r="P14" s="27">
        <f t="shared" si="3"/>
        <v>8815665620</v>
      </c>
      <c r="Q14" s="9">
        <v>379117980</v>
      </c>
      <c r="R14" s="25">
        <f t="shared" si="1"/>
        <v>4.1231854548485512E-2</v>
      </c>
      <c r="S14" s="9">
        <v>379117980</v>
      </c>
      <c r="T14" s="48">
        <v>379117980</v>
      </c>
    </row>
    <row r="15" spans="1:20" s="6" customFormat="1" ht="16.5" customHeight="1" x14ac:dyDescent="0.25">
      <c r="A15" s="7" t="s">
        <v>3</v>
      </c>
      <c r="B15" s="62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40253000</v>
      </c>
      <c r="K15" s="9"/>
      <c r="L15" s="27"/>
      <c r="M15" s="27">
        <f t="shared" si="4"/>
        <v>40253000</v>
      </c>
      <c r="N15" s="9">
        <v>0</v>
      </c>
      <c r="O15" s="9">
        <v>2555707</v>
      </c>
      <c r="P15" s="27">
        <f t="shared" si="3"/>
        <v>37697293</v>
      </c>
      <c r="Q15" s="9">
        <v>2555707</v>
      </c>
      <c r="R15" s="25">
        <f t="shared" si="1"/>
        <v>6.349109383151566E-2</v>
      </c>
      <c r="S15" s="9">
        <v>2555707</v>
      </c>
      <c r="T15" s="48">
        <v>2555707</v>
      </c>
    </row>
    <row r="16" spans="1:20" s="6" customFormat="1" ht="16.5" customHeight="1" x14ac:dyDescent="0.25">
      <c r="A16" s="7" t="s">
        <v>3</v>
      </c>
      <c r="B16" s="62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17544200</v>
      </c>
      <c r="K16" s="9"/>
      <c r="L16" s="27"/>
      <c r="M16" s="27">
        <f t="shared" si="4"/>
        <v>17544200</v>
      </c>
      <c r="N16" s="27">
        <v>0</v>
      </c>
      <c r="O16" s="9">
        <v>641945</v>
      </c>
      <c r="P16" s="27">
        <f t="shared" si="3"/>
        <v>16902255</v>
      </c>
      <c r="Q16" s="9">
        <v>641945</v>
      </c>
      <c r="R16" s="25">
        <f t="shared" si="1"/>
        <v>3.6590155150990074E-2</v>
      </c>
      <c r="S16" s="9">
        <v>641945</v>
      </c>
      <c r="T16" s="48">
        <v>641945</v>
      </c>
    </row>
    <row r="17" spans="1:21" s="6" customFormat="1" ht="16.5" customHeight="1" x14ac:dyDescent="0.25">
      <c r="A17" s="7" t="s">
        <v>3</v>
      </c>
      <c r="B17" s="62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14844096100</v>
      </c>
      <c r="K17" s="9"/>
      <c r="L17" s="27"/>
      <c r="M17" s="27">
        <f t="shared" si="4"/>
        <v>14844096100</v>
      </c>
      <c r="N17" s="9">
        <v>0</v>
      </c>
      <c r="O17" s="9">
        <v>0</v>
      </c>
      <c r="P17" s="27">
        <f t="shared" si="3"/>
        <v>14844096100</v>
      </c>
      <c r="Q17" s="9">
        <v>0</v>
      </c>
      <c r="R17" s="25">
        <f t="shared" si="1"/>
        <v>0</v>
      </c>
      <c r="S17" s="27">
        <v>0</v>
      </c>
      <c r="T17" s="48">
        <v>0</v>
      </c>
    </row>
    <row r="18" spans="1:21" s="45" customFormat="1" ht="16.5" customHeight="1" x14ac:dyDescent="0.25">
      <c r="A18" s="11" t="s">
        <v>3</v>
      </c>
      <c r="B18" s="68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4">
        <v>10</v>
      </c>
      <c r="J18" s="24">
        <f>SUM(J19:J25)</f>
        <v>96379995000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96379995000</v>
      </c>
      <c r="N18" s="14">
        <f>SUM(N19:N25)</f>
        <v>0</v>
      </c>
      <c r="O18" s="14">
        <f>SUM(O19:O25)</f>
        <v>13885459653</v>
      </c>
      <c r="P18" s="24">
        <f>SUM(P19:P25)</f>
        <v>82494535347</v>
      </c>
      <c r="Q18" s="14">
        <f>SUM(Q19:Q25)</f>
        <v>13885459653</v>
      </c>
      <c r="R18" s="26">
        <f t="shared" si="1"/>
        <v>0.1440699353947881</v>
      </c>
      <c r="S18" s="14">
        <f>SUM(S19:S25)</f>
        <v>5352647053</v>
      </c>
      <c r="T18" s="22">
        <f>SUM(T19:T25)</f>
        <v>5352647053</v>
      </c>
      <c r="U18" s="103"/>
    </row>
    <row r="19" spans="1:21" s="6" customFormat="1" ht="16.5" customHeight="1" x14ac:dyDescent="0.25">
      <c r="A19" s="7" t="s">
        <v>3</v>
      </c>
      <c r="B19" s="62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197</v>
      </c>
      <c r="H19" s="7" t="s">
        <v>5</v>
      </c>
      <c r="I19" s="8">
        <v>10</v>
      </c>
      <c r="J19" s="9">
        <v>25795744700</v>
      </c>
      <c r="K19" s="9"/>
      <c r="L19" s="27"/>
      <c r="M19" s="27">
        <f>J19+K19-L19</f>
        <v>25795744700</v>
      </c>
      <c r="N19" s="27">
        <v>0</v>
      </c>
      <c r="O19" s="9">
        <v>1620299500</v>
      </c>
      <c r="P19" s="27">
        <f t="shared" ref="P19:P25" si="6">+M19-O19-N19</f>
        <v>24175445200</v>
      </c>
      <c r="Q19" s="9">
        <v>1620299500</v>
      </c>
      <c r="R19" s="25">
        <f t="shared" si="1"/>
        <v>6.2812666152646482E-2</v>
      </c>
      <c r="S19" s="9">
        <v>1620299500</v>
      </c>
      <c r="T19" s="48">
        <v>1620299500</v>
      </c>
    </row>
    <row r="20" spans="1:21" s="6" customFormat="1" ht="16.5" customHeight="1" x14ac:dyDescent="0.25">
      <c r="A20" s="7" t="s">
        <v>3</v>
      </c>
      <c r="B20" s="62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198</v>
      </c>
      <c r="H20" s="7" t="s">
        <v>5</v>
      </c>
      <c r="I20" s="8">
        <v>10</v>
      </c>
      <c r="J20" s="9">
        <v>18459485800</v>
      </c>
      <c r="K20" s="9"/>
      <c r="L20" s="27"/>
      <c r="M20" s="27">
        <f t="shared" ref="M20:M24" si="7">J20+K20-L20</f>
        <v>18459485800</v>
      </c>
      <c r="N20" s="9">
        <v>0</v>
      </c>
      <c r="O20" s="9">
        <v>1140696900</v>
      </c>
      <c r="P20" s="27">
        <f t="shared" si="6"/>
        <v>17318788900</v>
      </c>
      <c r="Q20" s="9">
        <v>1140696900</v>
      </c>
      <c r="R20" s="25">
        <f t="shared" si="1"/>
        <v>6.1794619436257539E-2</v>
      </c>
      <c r="S20" s="9">
        <v>1140696900</v>
      </c>
      <c r="T20" s="48">
        <v>1140696900</v>
      </c>
    </row>
    <row r="21" spans="1:21" s="6" customFormat="1" ht="16.5" customHeight="1" x14ac:dyDescent="0.25">
      <c r="A21" s="7" t="s">
        <v>3</v>
      </c>
      <c r="B21" s="62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105</v>
      </c>
      <c r="H21" s="7" t="s">
        <v>5</v>
      </c>
      <c r="I21" s="8">
        <v>10</v>
      </c>
      <c r="J21" s="9">
        <v>21878763500</v>
      </c>
      <c r="K21" s="9"/>
      <c r="L21" s="27"/>
      <c r="M21" s="27">
        <f t="shared" si="7"/>
        <v>21878763500</v>
      </c>
      <c r="N21" s="9">
        <v>0</v>
      </c>
      <c r="O21" s="9">
        <v>724481953</v>
      </c>
      <c r="P21" s="27">
        <f t="shared" si="6"/>
        <v>21154281547</v>
      </c>
      <c r="Q21" s="9">
        <v>724481953</v>
      </c>
      <c r="R21" s="25">
        <f t="shared" si="1"/>
        <v>3.31134779623172E-2</v>
      </c>
      <c r="S21" s="9">
        <v>724481953</v>
      </c>
      <c r="T21" s="48">
        <v>724481953</v>
      </c>
    </row>
    <row r="22" spans="1:21" s="6" customFormat="1" ht="16.5" customHeight="1" x14ac:dyDescent="0.25">
      <c r="A22" s="7" t="s">
        <v>3</v>
      </c>
      <c r="B22" s="62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199</v>
      </c>
      <c r="H22" s="7" t="s">
        <v>5</v>
      </c>
      <c r="I22" s="8">
        <v>10</v>
      </c>
      <c r="J22" s="9">
        <v>9372572600</v>
      </c>
      <c r="K22" s="9"/>
      <c r="L22" s="27"/>
      <c r="M22" s="27">
        <f t="shared" si="7"/>
        <v>9372572600</v>
      </c>
      <c r="N22" s="9">
        <v>0</v>
      </c>
      <c r="O22" s="9">
        <v>558742900</v>
      </c>
      <c r="P22" s="27">
        <f t="shared" si="6"/>
        <v>8813829700</v>
      </c>
      <c r="Q22" s="9">
        <v>558742900</v>
      </c>
      <c r="R22" s="25">
        <f t="shared" si="1"/>
        <v>5.9614678258133741E-2</v>
      </c>
      <c r="S22" s="9">
        <v>558742900</v>
      </c>
      <c r="T22" s="48">
        <v>558742900</v>
      </c>
    </row>
    <row r="23" spans="1:21" s="6" customFormat="1" ht="16.5" customHeight="1" x14ac:dyDescent="0.25">
      <c r="A23" s="7" t="s">
        <v>3</v>
      </c>
      <c r="B23" s="62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9142712700</v>
      </c>
      <c r="K23" s="9"/>
      <c r="L23" s="27"/>
      <c r="M23" s="27">
        <f t="shared" si="7"/>
        <v>9142712700</v>
      </c>
      <c r="N23" s="9">
        <v>0</v>
      </c>
      <c r="O23" s="9">
        <v>9142712700</v>
      </c>
      <c r="P23" s="27">
        <f t="shared" si="6"/>
        <v>0</v>
      </c>
      <c r="Q23" s="9">
        <v>9142712700</v>
      </c>
      <c r="R23" s="25">
        <f t="shared" si="1"/>
        <v>1</v>
      </c>
      <c r="S23" s="9">
        <v>609900100</v>
      </c>
      <c r="T23" s="48">
        <v>609900100</v>
      </c>
    </row>
    <row r="24" spans="1:21" s="6" customFormat="1" ht="16.5" customHeight="1" x14ac:dyDescent="0.25">
      <c r="A24" s="7" t="s">
        <v>3</v>
      </c>
      <c r="B24" s="62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6994429400</v>
      </c>
      <c r="K24" s="9"/>
      <c r="L24" s="27"/>
      <c r="M24" s="27">
        <f t="shared" si="7"/>
        <v>6994429400</v>
      </c>
      <c r="N24" s="9">
        <v>0</v>
      </c>
      <c r="O24" s="9">
        <v>419085000</v>
      </c>
      <c r="P24" s="27">
        <f t="shared" si="6"/>
        <v>6575344400</v>
      </c>
      <c r="Q24" s="9">
        <v>419085000</v>
      </c>
      <c r="R24" s="25">
        <f t="shared" si="1"/>
        <v>5.9916967637131342E-2</v>
      </c>
      <c r="S24" s="9">
        <v>419085000</v>
      </c>
      <c r="T24" s="48">
        <v>419085000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4736286300</v>
      </c>
      <c r="K25" s="9"/>
      <c r="L25" s="27"/>
      <c r="M25" s="27">
        <f>J25+K25-L25</f>
        <v>4736286300</v>
      </c>
      <c r="N25" s="9">
        <v>0</v>
      </c>
      <c r="O25" s="9">
        <v>279440700</v>
      </c>
      <c r="P25" s="27">
        <f t="shared" si="6"/>
        <v>4456845600</v>
      </c>
      <c r="Q25" s="9">
        <v>279440700</v>
      </c>
      <c r="R25" s="25">
        <f t="shared" si="1"/>
        <v>5.8999959525250827E-2</v>
      </c>
      <c r="S25" s="9">
        <v>279440700</v>
      </c>
      <c r="T25" s="48">
        <v>279440700</v>
      </c>
    </row>
    <row r="26" spans="1:21" s="45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18754070000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18754070000</v>
      </c>
      <c r="N26" s="14">
        <v>0</v>
      </c>
      <c r="O26" s="14">
        <f>O27+O28+O29+O30+O31+O32</f>
        <v>818003724</v>
      </c>
      <c r="P26" s="24">
        <f>P27+P28+P29+P30+P31+P32</f>
        <v>17936066276</v>
      </c>
      <c r="Q26" s="14">
        <f>Q27+Q28+Q29+Q30+Q31+Q32</f>
        <v>818003724</v>
      </c>
      <c r="R26" s="26">
        <f>IF(Q26&gt;1,Q26/(M26-N26),0)</f>
        <v>4.3617397396938373E-2</v>
      </c>
      <c r="S26" s="24">
        <f>S27+S28+S29+S30+S31+S32</f>
        <v>818003724</v>
      </c>
      <c r="T26" s="22">
        <f>T27+T28+T29+T30+T31+T32</f>
        <v>818003724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134</v>
      </c>
      <c r="H27" s="7" t="s">
        <v>5</v>
      </c>
      <c r="I27" s="8" t="s">
        <v>6</v>
      </c>
      <c r="J27" s="9">
        <v>15324639437</v>
      </c>
      <c r="K27" s="9"/>
      <c r="L27" s="27"/>
      <c r="M27" s="27">
        <f>J27+K27-L27</f>
        <v>15324639437</v>
      </c>
      <c r="N27" s="9">
        <v>0</v>
      </c>
      <c r="O27" s="9">
        <v>561787451</v>
      </c>
      <c r="P27" s="27">
        <f t="shared" ref="P27:P32" si="9">+M27-O27-N27</f>
        <v>14762851986</v>
      </c>
      <c r="Q27" s="9">
        <v>561787451</v>
      </c>
      <c r="R27" s="25">
        <f t="shared" si="1"/>
        <v>3.6659097482164144E-2</v>
      </c>
      <c r="S27" s="9">
        <v>561787451</v>
      </c>
      <c r="T27" s="48">
        <v>561787451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2" t="s">
        <v>37</v>
      </c>
      <c r="G28" s="23" t="s">
        <v>62</v>
      </c>
      <c r="H28" s="7" t="s">
        <v>5</v>
      </c>
      <c r="I28" s="8" t="s">
        <v>6</v>
      </c>
      <c r="J28" s="9">
        <v>311641107</v>
      </c>
      <c r="K28" s="9"/>
      <c r="L28" s="27"/>
      <c r="M28" s="27">
        <f t="shared" ref="M28:M32" si="10">J28+K28-L28</f>
        <v>311641107</v>
      </c>
      <c r="N28" s="9">
        <v>0</v>
      </c>
      <c r="O28" s="9">
        <v>67431305</v>
      </c>
      <c r="P28" s="27">
        <f t="shared" si="9"/>
        <v>244209802</v>
      </c>
      <c r="Q28" s="9">
        <v>67431305</v>
      </c>
      <c r="R28" s="25">
        <f t="shared" si="1"/>
        <v>0.21637487316459827</v>
      </c>
      <c r="S28" s="9">
        <v>67431305</v>
      </c>
      <c r="T28" s="48">
        <v>67431305</v>
      </c>
    </row>
    <row r="29" spans="1:21" s="6" customFormat="1" ht="16.5" customHeight="1" x14ac:dyDescent="0.25">
      <c r="A29" s="7" t="s">
        <v>3</v>
      </c>
      <c r="B29" s="62" t="s">
        <v>34</v>
      </c>
      <c r="C29" s="7" t="s">
        <v>34</v>
      </c>
      <c r="D29" s="7" t="s">
        <v>51</v>
      </c>
      <c r="E29" s="7" t="s">
        <v>35</v>
      </c>
      <c r="F29" s="62" t="s">
        <v>39</v>
      </c>
      <c r="G29" s="23" t="s">
        <v>63</v>
      </c>
      <c r="H29" s="7" t="s">
        <v>5</v>
      </c>
      <c r="I29" s="8" t="s">
        <v>6</v>
      </c>
      <c r="J29" s="9">
        <v>1048453709</v>
      </c>
      <c r="K29" s="9"/>
      <c r="L29" s="27"/>
      <c r="M29" s="27">
        <f t="shared" si="10"/>
        <v>1048453709</v>
      </c>
      <c r="N29" s="9">
        <v>0</v>
      </c>
      <c r="O29" s="9">
        <v>42751602</v>
      </c>
      <c r="P29" s="27">
        <f t="shared" si="9"/>
        <v>1005702107</v>
      </c>
      <c r="Q29" s="9">
        <v>42751602</v>
      </c>
      <c r="R29" s="25">
        <f t="shared" si="1"/>
        <v>4.0775860329375781E-2</v>
      </c>
      <c r="S29" s="9">
        <v>42751602</v>
      </c>
      <c r="T29" s="48">
        <v>42751602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454335960</v>
      </c>
      <c r="K30" s="9"/>
      <c r="L30" s="27"/>
      <c r="M30" s="27">
        <f t="shared" si="10"/>
        <v>454335960</v>
      </c>
      <c r="N30" s="9">
        <v>0</v>
      </c>
      <c r="O30" s="9">
        <v>33367527</v>
      </c>
      <c r="P30" s="27">
        <f t="shared" si="9"/>
        <v>420968433</v>
      </c>
      <c r="Q30" s="9">
        <v>33367527</v>
      </c>
      <c r="R30" s="25">
        <f t="shared" si="1"/>
        <v>7.3442408124595723E-2</v>
      </c>
      <c r="S30" s="9">
        <v>33367527</v>
      </c>
      <c r="T30" s="48">
        <v>33367527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1520168203</v>
      </c>
      <c r="K31" s="9"/>
      <c r="L31" s="27"/>
      <c r="M31" s="27">
        <f t="shared" si="10"/>
        <v>1520168203</v>
      </c>
      <c r="N31" s="9">
        <v>0</v>
      </c>
      <c r="O31" s="9">
        <v>112665839</v>
      </c>
      <c r="P31" s="27">
        <f t="shared" si="9"/>
        <v>1407502364</v>
      </c>
      <c r="Q31" s="9">
        <v>112665839</v>
      </c>
      <c r="R31" s="25">
        <f t="shared" si="1"/>
        <v>7.4114061047756308E-2</v>
      </c>
      <c r="S31" s="9">
        <v>112665839</v>
      </c>
      <c r="T31" s="48">
        <v>112665839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94831584</v>
      </c>
      <c r="K32" s="9"/>
      <c r="L32" s="27"/>
      <c r="M32" s="27">
        <f t="shared" si="10"/>
        <v>94831584</v>
      </c>
      <c r="N32" s="9">
        <v>0</v>
      </c>
      <c r="O32" s="9">
        <v>0</v>
      </c>
      <c r="P32" s="27">
        <f t="shared" si="9"/>
        <v>94831584</v>
      </c>
      <c r="Q32" s="9">
        <v>0</v>
      </c>
      <c r="R32" s="25">
        <f t="shared" si="1"/>
        <v>0</v>
      </c>
      <c r="S32" s="9">
        <v>0</v>
      </c>
      <c r="T32" s="48">
        <v>0</v>
      </c>
    </row>
    <row r="33" spans="1:21" ht="16.5" customHeight="1" x14ac:dyDescent="0.25">
      <c r="A33" s="78" t="s">
        <v>3</v>
      </c>
      <c r="B33" s="78" t="s">
        <v>34</v>
      </c>
      <c r="C33" s="78"/>
      <c r="D33" s="78"/>
      <c r="E33" s="78"/>
      <c r="F33" s="78"/>
      <c r="G33" s="79" t="s">
        <v>10</v>
      </c>
      <c r="H33" s="78" t="s">
        <v>5</v>
      </c>
      <c r="I33" s="80" t="s">
        <v>6</v>
      </c>
      <c r="J33" s="61">
        <f>J3</f>
        <v>349572344000</v>
      </c>
      <c r="K33" s="61">
        <f t="shared" ref="K33:L33" si="11">K3</f>
        <v>0</v>
      </c>
      <c r="L33" s="61">
        <f t="shared" si="11"/>
        <v>0</v>
      </c>
      <c r="M33" s="61">
        <f>M3</f>
        <v>349572344000</v>
      </c>
      <c r="N33" s="61">
        <f>N3</f>
        <v>0</v>
      </c>
      <c r="O33" s="61">
        <f>O3</f>
        <v>27765211895</v>
      </c>
      <c r="P33" s="61">
        <f>P3</f>
        <v>321807132105</v>
      </c>
      <c r="Q33" s="61">
        <f>Q3</f>
        <v>27765211895</v>
      </c>
      <c r="R33" s="73">
        <f>IF(Q33&gt;1,Q33/(M33-N33),0)</f>
        <v>7.9426225705658229E-2</v>
      </c>
      <c r="S33" s="61">
        <f>S3</f>
        <v>19232399295</v>
      </c>
      <c r="T33" s="70">
        <f>T3</f>
        <v>19232399295</v>
      </c>
      <c r="U33" s="102"/>
    </row>
    <row r="34" spans="1:21" ht="15" customHeight="1" thickBot="1" x14ac:dyDescent="0.3">
      <c r="A34" s="129" t="s">
        <v>25</v>
      </c>
      <c r="B34" s="130"/>
      <c r="C34" s="130"/>
      <c r="D34" s="130"/>
      <c r="E34" s="130"/>
      <c r="F34" s="130"/>
      <c r="G34" s="130"/>
      <c r="H34" s="130"/>
      <c r="I34" s="131"/>
      <c r="J34" s="74">
        <f>J33</f>
        <v>349572344000</v>
      </c>
      <c r="K34" s="74">
        <f t="shared" ref="K34:L34" si="12">K33</f>
        <v>0</v>
      </c>
      <c r="L34" s="74">
        <f t="shared" si="12"/>
        <v>0</v>
      </c>
      <c r="M34" s="74">
        <f t="shared" ref="M34:T34" si="13">M33</f>
        <v>349572344000</v>
      </c>
      <c r="N34" s="74">
        <f t="shared" ref="N34" si="14">N33</f>
        <v>0</v>
      </c>
      <c r="O34" s="74">
        <f t="shared" si="13"/>
        <v>27765211895</v>
      </c>
      <c r="P34" s="74">
        <f t="shared" si="13"/>
        <v>321807132105</v>
      </c>
      <c r="Q34" s="74">
        <f t="shared" si="13"/>
        <v>27765211895</v>
      </c>
      <c r="R34" s="73">
        <f t="shared" si="1"/>
        <v>7.9426225705658229E-2</v>
      </c>
      <c r="S34" s="74">
        <f t="shared" si="13"/>
        <v>19232399295</v>
      </c>
      <c r="T34" s="75">
        <f t="shared" si="13"/>
        <v>19232399295</v>
      </c>
    </row>
    <row r="35" spans="1:21" ht="15.75" customHeight="1" thickBot="1" x14ac:dyDescent="0.3">
      <c r="A35" s="132" t="s">
        <v>101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4"/>
    </row>
    <row r="36" spans="1:21" ht="15.75" customHeight="1" x14ac:dyDescent="0.25">
      <c r="A36" s="87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6">
        <f>J37+J38+J39+J40+J41+J42</f>
        <v>894100000</v>
      </c>
      <c r="K36" s="46">
        <f t="shared" ref="K36:L36" si="15">K37+K38+K39+K40+K41+K42</f>
        <v>0</v>
      </c>
      <c r="L36" s="46">
        <f t="shared" si="15"/>
        <v>0</v>
      </c>
      <c r="M36" s="46">
        <f>M37+M38+M39+M40+M41+M42</f>
        <v>894100000</v>
      </c>
      <c r="N36" s="46">
        <f>N37+N38+N39+N40+N41+N42</f>
        <v>0</v>
      </c>
      <c r="O36" s="46">
        <f>O37+O38+O39+O40+O41+O42</f>
        <v>16400000</v>
      </c>
      <c r="P36" s="46">
        <f>P37+P38+P39+P40+P41+P42</f>
        <v>877700000</v>
      </c>
      <c r="Q36" s="46">
        <f>Q37+Q38+Q39+Q40+Q41+Q42</f>
        <v>0</v>
      </c>
      <c r="R36" s="59">
        <f t="shared" ref="R36:R70" si="16">IF(Q36&gt;1,Q36/(M36-N36),0)</f>
        <v>0</v>
      </c>
      <c r="S36" s="46">
        <f>S37+S38+S39+S40+S41+S42</f>
        <v>0</v>
      </c>
      <c r="T36" s="46">
        <f>T37+T38+T39+T40+T41+T42</f>
        <v>0</v>
      </c>
    </row>
    <row r="37" spans="1:21" ht="15.75" customHeight="1" x14ac:dyDescent="0.25">
      <c r="A37" s="88" t="s">
        <v>3</v>
      </c>
      <c r="B37" s="7" t="s">
        <v>50</v>
      </c>
      <c r="C37" s="7" t="s">
        <v>34</v>
      </c>
      <c r="D37" s="7" t="s">
        <v>34</v>
      </c>
      <c r="E37" s="62" t="s">
        <v>39</v>
      </c>
      <c r="F37" s="62" t="s">
        <v>45</v>
      </c>
      <c r="G37" s="23" t="s">
        <v>136</v>
      </c>
      <c r="H37" s="7" t="s">
        <v>5</v>
      </c>
      <c r="I37" s="8">
        <v>10</v>
      </c>
      <c r="J37" s="43">
        <v>321500000</v>
      </c>
      <c r="K37" s="43">
        <v>0</v>
      </c>
      <c r="L37" s="43"/>
      <c r="M37" s="43">
        <f>J37+K37-L37</f>
        <v>321500000</v>
      </c>
      <c r="N37" s="43"/>
      <c r="O37" s="43">
        <v>0</v>
      </c>
      <c r="P37" s="27">
        <f t="shared" ref="P37:P42" si="17">+M37-O37-N37</f>
        <v>321500000</v>
      </c>
      <c r="Q37" s="27">
        <v>0</v>
      </c>
      <c r="R37" s="66">
        <f>IF(Q37&gt;1,Q37/(M37-N37),0)</f>
        <v>0</v>
      </c>
      <c r="S37" s="43">
        <v>0</v>
      </c>
      <c r="T37" s="67">
        <v>0</v>
      </c>
    </row>
    <row r="38" spans="1:21" ht="15.75" customHeight="1" x14ac:dyDescent="0.25">
      <c r="A38" s="88" t="s">
        <v>3</v>
      </c>
      <c r="B38" s="86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106</v>
      </c>
      <c r="H38" s="7" t="s">
        <v>5</v>
      </c>
      <c r="I38" s="8">
        <v>10</v>
      </c>
      <c r="J38" s="43">
        <v>144400000</v>
      </c>
      <c r="K38" s="43"/>
      <c r="L38" s="43"/>
      <c r="M38" s="43">
        <f t="shared" ref="M38:M42" si="18">J38+K38-L38</f>
        <v>144400000</v>
      </c>
      <c r="N38" s="43"/>
      <c r="O38" s="43">
        <v>13400000</v>
      </c>
      <c r="P38" s="27">
        <f t="shared" si="17"/>
        <v>131000000</v>
      </c>
      <c r="Q38" s="27">
        <v>0</v>
      </c>
      <c r="R38" s="66">
        <f t="shared" si="16"/>
        <v>0</v>
      </c>
      <c r="S38" s="43">
        <v>0</v>
      </c>
      <c r="T38" s="67">
        <v>0</v>
      </c>
      <c r="U38" s="102"/>
    </row>
    <row r="39" spans="1:21" ht="15.75" customHeight="1" x14ac:dyDescent="0.25">
      <c r="A39" s="88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107</v>
      </c>
      <c r="H39" s="7" t="s">
        <v>5</v>
      </c>
      <c r="I39" s="8">
        <v>10</v>
      </c>
      <c r="J39" s="43">
        <v>18700000</v>
      </c>
      <c r="K39" s="43"/>
      <c r="L39" s="43"/>
      <c r="M39" s="43">
        <f t="shared" si="18"/>
        <v>18700000</v>
      </c>
      <c r="N39" s="43"/>
      <c r="O39" s="43">
        <v>0</v>
      </c>
      <c r="P39" s="27">
        <f t="shared" si="17"/>
        <v>18700000</v>
      </c>
      <c r="Q39" s="27">
        <v>0</v>
      </c>
      <c r="R39" s="66">
        <f t="shared" si="16"/>
        <v>0</v>
      </c>
      <c r="S39" s="43">
        <v>0</v>
      </c>
      <c r="T39" s="67">
        <v>0</v>
      </c>
    </row>
    <row r="40" spans="1:21" ht="15.75" customHeight="1" x14ac:dyDescent="0.25">
      <c r="A40" s="88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2" t="s">
        <v>42</v>
      </c>
      <c r="G40" s="23" t="s">
        <v>117</v>
      </c>
      <c r="H40" s="7" t="s">
        <v>5</v>
      </c>
      <c r="I40" s="8">
        <v>10</v>
      </c>
      <c r="J40" s="43">
        <v>240000000</v>
      </c>
      <c r="K40" s="43"/>
      <c r="L40" s="43"/>
      <c r="M40" s="43">
        <f>J40+K40-L40</f>
        <v>240000000</v>
      </c>
      <c r="N40" s="109">
        <v>0</v>
      </c>
      <c r="O40" s="43">
        <v>0</v>
      </c>
      <c r="P40" s="27">
        <f>+M40-O40-N40</f>
        <v>240000000</v>
      </c>
      <c r="Q40" s="27">
        <v>0</v>
      </c>
      <c r="R40" s="66">
        <f t="shared" si="16"/>
        <v>0</v>
      </c>
      <c r="S40" s="43">
        <v>0</v>
      </c>
      <c r="T40" s="67">
        <v>0</v>
      </c>
    </row>
    <row r="41" spans="1:21" ht="15.75" customHeight="1" x14ac:dyDescent="0.25">
      <c r="A41" s="88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2" t="s">
        <v>43</v>
      </c>
      <c r="G41" s="23" t="s">
        <v>118</v>
      </c>
      <c r="H41" s="7" t="s">
        <v>5</v>
      </c>
      <c r="I41" s="8">
        <v>10</v>
      </c>
      <c r="J41" s="43">
        <v>57000000</v>
      </c>
      <c r="K41" s="43"/>
      <c r="L41" s="43"/>
      <c r="M41" s="43">
        <f t="shared" si="18"/>
        <v>57000000</v>
      </c>
      <c r="N41" s="43">
        <v>0</v>
      </c>
      <c r="O41" s="43">
        <v>3000000</v>
      </c>
      <c r="P41" s="27">
        <f>+M41-O41-N41</f>
        <v>54000000</v>
      </c>
      <c r="Q41" s="27">
        <v>0</v>
      </c>
      <c r="R41" s="66">
        <f t="shared" si="16"/>
        <v>0</v>
      </c>
      <c r="S41" s="43">
        <v>0</v>
      </c>
      <c r="T41" s="67">
        <v>0</v>
      </c>
    </row>
    <row r="42" spans="1:21" ht="15.75" customHeight="1" x14ac:dyDescent="0.25">
      <c r="A42" s="88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2" t="s">
        <v>45</v>
      </c>
      <c r="G42" s="23" t="s">
        <v>137</v>
      </c>
      <c r="H42" s="7" t="s">
        <v>5</v>
      </c>
      <c r="I42" s="8">
        <v>10</v>
      </c>
      <c r="J42" s="43">
        <v>112500000</v>
      </c>
      <c r="K42" s="43"/>
      <c r="L42" s="43"/>
      <c r="M42" s="43">
        <f t="shared" si="18"/>
        <v>112500000</v>
      </c>
      <c r="N42" s="43">
        <v>0</v>
      </c>
      <c r="O42" s="43">
        <v>0</v>
      </c>
      <c r="P42" s="27">
        <f t="shared" si="17"/>
        <v>112500000</v>
      </c>
      <c r="Q42" s="27">
        <v>0</v>
      </c>
      <c r="R42" s="66">
        <f t="shared" si="16"/>
        <v>0</v>
      </c>
      <c r="S42" s="43">
        <v>0</v>
      </c>
      <c r="T42" s="67">
        <v>0</v>
      </c>
    </row>
    <row r="43" spans="1:21" s="45" customFormat="1" ht="15" customHeight="1" x14ac:dyDescent="0.25">
      <c r="A43" s="87" t="s">
        <v>3</v>
      </c>
      <c r="B43" s="11" t="s">
        <v>50</v>
      </c>
      <c r="C43" s="11" t="s">
        <v>50</v>
      </c>
      <c r="D43" s="11"/>
      <c r="E43" s="11"/>
      <c r="F43" s="115"/>
      <c r="G43" s="12" t="s">
        <v>80</v>
      </c>
      <c r="H43" s="11" t="s">
        <v>5</v>
      </c>
      <c r="I43" s="13">
        <v>10</v>
      </c>
      <c r="J43" s="46">
        <f>J45+J46+J47+J48+J49+J50+J51+J52+J53+J54+J55+J56+J57+J61+J62+J63+J64+J65+J66+J68+J69+J70+J71+J72+J73+J75+J76+J77+J78+J79+J58+J59+J60</f>
        <v>53690471847</v>
      </c>
      <c r="K43" s="46">
        <f t="shared" ref="K43:T43" si="19">K45+K46+K47+K48+K49+K50+K51+K52+K53+K54+K55+K56+K57+K61+K62+K63+K64+K65+K66+K68+K69+K70+K71+K72+K73+K75+K76+K77+K78+K79+K58+K59+K60</f>
        <v>772684820</v>
      </c>
      <c r="L43" s="46">
        <f t="shared" si="19"/>
        <v>772684820</v>
      </c>
      <c r="M43" s="46">
        <f>M45+M46+M47+M48+M49+M50+M51+M52+M53+M54+M55+M56+M57+M61+M62+M63+M64+M65+M66+M68+M69+M70+M71+M72+M73+M75+M76+M77+M78+M79+M58+M59+M60</f>
        <v>53690471847</v>
      </c>
      <c r="N43" s="46">
        <f>N45+N46+N47+N48+N49+N50+N51+N52+N53+N54+N55+N56+N57+N61+N62+N63+N64+N65+N66+N68+N69+N70+N71+N72+N73+N75+N76+N77+N78+N79+N58+N59+N60</f>
        <v>0</v>
      </c>
      <c r="O43" s="46">
        <f t="shared" si="19"/>
        <v>21150209012.810001</v>
      </c>
      <c r="P43" s="46">
        <f t="shared" si="19"/>
        <v>32540262834.189999</v>
      </c>
      <c r="Q43" s="46">
        <f t="shared" si="19"/>
        <v>17952417402.810001</v>
      </c>
      <c r="R43" s="59">
        <f>IF(Q43&gt;1,Q43/(M43-N43),0)</f>
        <v>0.33436877690269556</v>
      </c>
      <c r="S43" s="24">
        <f>S45+S46+S47+S48+S49+S50+S51+S52+S53+S54+S55+S56+S57+S61+S62+S63+S64+S65+S66+S68+S69+S70+S71+S72+S73+S75+S76+S77+S78+S79+S58+S59+S60</f>
        <v>720870548.86000001</v>
      </c>
      <c r="T43" s="24">
        <f t="shared" si="19"/>
        <v>678133965.99000001</v>
      </c>
    </row>
    <row r="44" spans="1:21" s="45" customFormat="1" ht="15" customHeight="1" x14ac:dyDescent="0.25">
      <c r="A44" s="87" t="s">
        <v>3</v>
      </c>
      <c r="B44" s="11" t="s">
        <v>50</v>
      </c>
      <c r="C44" s="11" t="s">
        <v>50</v>
      </c>
      <c r="D44" s="11"/>
      <c r="E44" s="11"/>
      <c r="F44" s="115"/>
      <c r="G44" s="12" t="s">
        <v>80</v>
      </c>
      <c r="H44" s="11" t="s">
        <v>8</v>
      </c>
      <c r="I44" s="13">
        <v>20</v>
      </c>
      <c r="J44" s="46">
        <f>J67+J74</f>
        <v>2873920000</v>
      </c>
      <c r="K44" s="46">
        <f t="shared" ref="K44:Q44" si="20">K67+K74</f>
        <v>0</v>
      </c>
      <c r="L44" s="46">
        <f t="shared" si="20"/>
        <v>0</v>
      </c>
      <c r="M44" s="46">
        <f>M67+M74</f>
        <v>2873920000</v>
      </c>
      <c r="N44" s="46">
        <f>N67+N74</f>
        <v>0</v>
      </c>
      <c r="O44" s="46">
        <f t="shared" si="20"/>
        <v>0</v>
      </c>
      <c r="P44" s="24">
        <f t="shared" si="20"/>
        <v>2873920000</v>
      </c>
      <c r="Q44" s="24">
        <f t="shared" si="20"/>
        <v>0</v>
      </c>
      <c r="R44" s="59">
        <f t="shared" ref="R44" si="21">IF(Q44&gt;1,Q44/(M44-N44),0)</f>
        <v>0</v>
      </c>
      <c r="S44" s="46">
        <f t="shared" ref="S44:T44" si="22">S67+S74</f>
        <v>0</v>
      </c>
      <c r="T44" s="65">
        <f t="shared" si="22"/>
        <v>0</v>
      </c>
    </row>
    <row r="45" spans="1:21" s="6" customFormat="1" x14ac:dyDescent="0.25">
      <c r="A45" s="88" t="s">
        <v>3</v>
      </c>
      <c r="B45" s="7" t="s">
        <v>50</v>
      </c>
      <c r="C45" s="7" t="s">
        <v>50</v>
      </c>
      <c r="D45" s="7" t="s">
        <v>34</v>
      </c>
      <c r="E45" s="62" t="s">
        <v>35</v>
      </c>
      <c r="F45" s="62" t="s">
        <v>42</v>
      </c>
      <c r="G45" s="23" t="s">
        <v>217</v>
      </c>
      <c r="H45" s="7" t="s">
        <v>5</v>
      </c>
      <c r="I45" s="8">
        <v>10</v>
      </c>
      <c r="J45" s="43">
        <v>210000</v>
      </c>
      <c r="K45" s="43"/>
      <c r="L45" s="43"/>
      <c r="M45" s="43">
        <f>J45+K45-L45</f>
        <v>210000</v>
      </c>
      <c r="N45" s="43">
        <v>0</v>
      </c>
      <c r="O45" s="43">
        <v>0</v>
      </c>
      <c r="P45" s="27">
        <f t="shared" ref="P45:P79" si="23">+M45-O45-N45</f>
        <v>210000</v>
      </c>
      <c r="Q45" s="9">
        <v>0</v>
      </c>
      <c r="R45" s="25">
        <f t="shared" si="16"/>
        <v>0</v>
      </c>
      <c r="S45" s="9">
        <v>0</v>
      </c>
      <c r="T45" s="10">
        <v>0</v>
      </c>
    </row>
    <row r="46" spans="1:21" s="6" customFormat="1" ht="32.25" customHeight="1" x14ac:dyDescent="0.25">
      <c r="A46" s="88" t="s">
        <v>3</v>
      </c>
      <c r="B46" s="7" t="s">
        <v>50</v>
      </c>
      <c r="C46" s="7" t="s">
        <v>50</v>
      </c>
      <c r="D46" s="7" t="s">
        <v>34</v>
      </c>
      <c r="E46" s="7" t="s">
        <v>37</v>
      </c>
      <c r="F46" s="62" t="s">
        <v>44</v>
      </c>
      <c r="G46" s="23" t="s">
        <v>202</v>
      </c>
      <c r="H46" s="7" t="s">
        <v>5</v>
      </c>
      <c r="I46" s="8">
        <v>10</v>
      </c>
      <c r="J46" s="43">
        <v>40788000</v>
      </c>
      <c r="K46" s="43"/>
      <c r="L46" s="43"/>
      <c r="M46" s="43">
        <f t="shared" ref="M46" si="24">J46+K46-L46</f>
        <v>40788000</v>
      </c>
      <c r="N46" s="43">
        <v>0</v>
      </c>
      <c r="O46" s="43">
        <v>0</v>
      </c>
      <c r="P46" s="27">
        <f>+M46-O46-N46</f>
        <v>40788000</v>
      </c>
      <c r="Q46" s="9">
        <v>0</v>
      </c>
      <c r="R46" s="25">
        <f>IF(Q46&gt;1,Q46/(M46-N46),0)</f>
        <v>0</v>
      </c>
      <c r="S46" s="9">
        <v>0</v>
      </c>
      <c r="T46" s="10">
        <v>0</v>
      </c>
    </row>
    <row r="47" spans="1:21" s="6" customFormat="1" ht="16.5" x14ac:dyDescent="0.25">
      <c r="A47" s="88" t="s">
        <v>3</v>
      </c>
      <c r="B47" s="7" t="s">
        <v>50</v>
      </c>
      <c r="C47" s="7" t="s">
        <v>50</v>
      </c>
      <c r="D47" s="7" t="s">
        <v>34</v>
      </c>
      <c r="E47" s="7" t="s">
        <v>37</v>
      </c>
      <c r="F47" s="62" t="s">
        <v>45</v>
      </c>
      <c r="G47" s="23" t="s">
        <v>108</v>
      </c>
      <c r="H47" s="7" t="s">
        <v>5</v>
      </c>
      <c r="I47" s="8" t="s">
        <v>6</v>
      </c>
      <c r="J47" s="43">
        <v>841520000</v>
      </c>
      <c r="K47" s="43">
        <v>0</v>
      </c>
      <c r="L47" s="43"/>
      <c r="M47" s="43">
        <f t="shared" ref="M47:M79" si="25">J47+K47-L47</f>
        <v>841520000</v>
      </c>
      <c r="N47" s="9">
        <v>0</v>
      </c>
      <c r="O47" s="43">
        <v>0</v>
      </c>
      <c r="P47" s="27">
        <f>+M47-O47-N47</f>
        <v>841520000</v>
      </c>
      <c r="Q47" s="9">
        <v>0</v>
      </c>
      <c r="R47" s="25">
        <f t="shared" si="16"/>
        <v>0</v>
      </c>
      <c r="S47" s="9">
        <v>0</v>
      </c>
      <c r="T47" s="10">
        <v>0</v>
      </c>
    </row>
    <row r="48" spans="1:21" s="6" customFormat="1" ht="43.5" customHeight="1" x14ac:dyDescent="0.25">
      <c r="A48" s="88" t="s">
        <v>3</v>
      </c>
      <c r="B48" s="7" t="s">
        <v>50</v>
      </c>
      <c r="C48" s="7" t="s">
        <v>50</v>
      </c>
      <c r="D48" s="7" t="s">
        <v>34</v>
      </c>
      <c r="E48" s="7" t="s">
        <v>39</v>
      </c>
      <c r="F48" s="62" t="s">
        <v>37</v>
      </c>
      <c r="G48" s="23" t="s">
        <v>206</v>
      </c>
      <c r="H48" s="7" t="s">
        <v>5</v>
      </c>
      <c r="I48" s="8">
        <v>10</v>
      </c>
      <c r="J48" s="43">
        <v>759430000</v>
      </c>
      <c r="K48" s="43"/>
      <c r="L48" s="43"/>
      <c r="M48" s="43">
        <f t="shared" si="25"/>
        <v>759430000</v>
      </c>
      <c r="N48" s="27">
        <v>0</v>
      </c>
      <c r="O48" s="43">
        <v>502268060</v>
      </c>
      <c r="P48" s="27">
        <f t="shared" si="23"/>
        <v>257161940</v>
      </c>
      <c r="Q48" s="9">
        <v>502268060</v>
      </c>
      <c r="R48" s="25">
        <f t="shared" si="16"/>
        <v>0.66137505760899618</v>
      </c>
      <c r="S48" s="9">
        <v>0</v>
      </c>
      <c r="T48" s="10">
        <v>0</v>
      </c>
    </row>
    <row r="49" spans="1:20" s="6" customFormat="1" ht="23.25" customHeight="1" x14ac:dyDescent="0.25">
      <c r="A49" s="88" t="s">
        <v>3</v>
      </c>
      <c r="B49" s="7" t="s">
        <v>50</v>
      </c>
      <c r="C49" s="7" t="s">
        <v>50</v>
      </c>
      <c r="D49" s="7" t="s">
        <v>34</v>
      </c>
      <c r="E49" s="7" t="s">
        <v>39</v>
      </c>
      <c r="F49" s="62" t="s">
        <v>39</v>
      </c>
      <c r="G49" s="23" t="s">
        <v>109</v>
      </c>
      <c r="H49" s="7" t="s">
        <v>5</v>
      </c>
      <c r="I49" s="8" t="s">
        <v>6</v>
      </c>
      <c r="J49" s="43">
        <v>386480000</v>
      </c>
      <c r="K49" s="43">
        <v>0</v>
      </c>
      <c r="L49" s="43"/>
      <c r="M49" s="43">
        <f>J49+K49-L49</f>
        <v>386480000</v>
      </c>
      <c r="N49" s="27">
        <v>0</v>
      </c>
      <c r="O49" s="43">
        <v>142565888</v>
      </c>
      <c r="P49" s="27">
        <f t="shared" si="23"/>
        <v>243914112</v>
      </c>
      <c r="Q49" s="9">
        <v>142565888</v>
      </c>
      <c r="R49" s="25">
        <f t="shared" si="16"/>
        <v>0.36888296418960875</v>
      </c>
      <c r="S49" s="9">
        <v>1134854.8700000001</v>
      </c>
      <c r="T49" s="10">
        <v>1046398</v>
      </c>
    </row>
    <row r="50" spans="1:20" s="6" customFormat="1" x14ac:dyDescent="0.25">
      <c r="A50" s="88" t="s">
        <v>3</v>
      </c>
      <c r="B50" s="7" t="s">
        <v>50</v>
      </c>
      <c r="C50" s="7" t="s">
        <v>50</v>
      </c>
      <c r="D50" s="7" t="s">
        <v>34</v>
      </c>
      <c r="E50" s="7" t="s">
        <v>39</v>
      </c>
      <c r="F50" s="62" t="s">
        <v>40</v>
      </c>
      <c r="G50" s="23" t="s">
        <v>110</v>
      </c>
      <c r="H50" s="7" t="s">
        <v>5</v>
      </c>
      <c r="I50" s="8" t="s">
        <v>6</v>
      </c>
      <c r="J50" s="43">
        <v>412800000</v>
      </c>
      <c r="K50" s="43">
        <v>0</v>
      </c>
      <c r="L50" s="43"/>
      <c r="M50" s="43">
        <f t="shared" si="25"/>
        <v>412800000</v>
      </c>
      <c r="N50" s="27">
        <v>0</v>
      </c>
      <c r="O50" s="43">
        <v>0</v>
      </c>
      <c r="P50" s="43">
        <f t="shared" si="23"/>
        <v>412800000</v>
      </c>
      <c r="Q50" s="9">
        <v>0</v>
      </c>
      <c r="R50" s="25">
        <f t="shared" si="16"/>
        <v>0</v>
      </c>
      <c r="S50" s="9">
        <v>0</v>
      </c>
      <c r="T50" s="10">
        <v>0</v>
      </c>
    </row>
    <row r="51" spans="1:20" s="6" customFormat="1" ht="29.25" customHeight="1" x14ac:dyDescent="0.25">
      <c r="A51" s="88" t="s">
        <v>3</v>
      </c>
      <c r="B51" s="7" t="s">
        <v>50</v>
      </c>
      <c r="C51" s="7" t="s">
        <v>50</v>
      </c>
      <c r="D51" s="7" t="s">
        <v>34</v>
      </c>
      <c r="E51" s="7" t="s">
        <v>39</v>
      </c>
      <c r="F51" s="62" t="s">
        <v>42</v>
      </c>
      <c r="G51" s="23" t="s">
        <v>111</v>
      </c>
      <c r="H51" s="7" t="s">
        <v>5</v>
      </c>
      <c r="I51" s="8" t="s">
        <v>6</v>
      </c>
      <c r="J51" s="43">
        <v>93970000</v>
      </c>
      <c r="K51" s="43"/>
      <c r="L51" s="43"/>
      <c r="M51" s="43">
        <f t="shared" si="25"/>
        <v>93970000</v>
      </c>
      <c r="N51" s="27">
        <v>0</v>
      </c>
      <c r="O51" s="43">
        <v>0</v>
      </c>
      <c r="P51" s="43">
        <f t="shared" si="23"/>
        <v>93970000</v>
      </c>
      <c r="Q51" s="9">
        <v>0</v>
      </c>
      <c r="R51" s="25">
        <f t="shared" si="16"/>
        <v>0</v>
      </c>
      <c r="S51" s="9">
        <v>0</v>
      </c>
      <c r="T51" s="10">
        <v>0</v>
      </c>
    </row>
    <row r="52" spans="1:20" s="6" customFormat="1" ht="16.5" x14ac:dyDescent="0.25">
      <c r="A52" s="88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62" t="s">
        <v>43</v>
      </c>
      <c r="G52" s="23" t="s">
        <v>112</v>
      </c>
      <c r="H52" s="7" t="s">
        <v>5</v>
      </c>
      <c r="I52" s="8" t="s">
        <v>6</v>
      </c>
      <c r="J52" s="43">
        <v>591813000</v>
      </c>
      <c r="K52" s="43"/>
      <c r="L52" s="43"/>
      <c r="M52" s="43">
        <f t="shared" si="25"/>
        <v>591813000</v>
      </c>
      <c r="N52" s="9">
        <v>0</v>
      </c>
      <c r="O52" s="43">
        <v>0</v>
      </c>
      <c r="P52" s="43">
        <f t="shared" si="23"/>
        <v>591813000</v>
      </c>
      <c r="Q52" s="9">
        <v>0</v>
      </c>
      <c r="R52" s="25">
        <f t="shared" si="16"/>
        <v>0</v>
      </c>
      <c r="S52" s="9">
        <v>0</v>
      </c>
      <c r="T52" s="10">
        <v>0</v>
      </c>
    </row>
    <row r="53" spans="1:20" s="6" customFormat="1" ht="24.75" x14ac:dyDescent="0.25">
      <c r="A53" s="88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62" t="s">
        <v>44</v>
      </c>
      <c r="G53" s="23" t="s">
        <v>113</v>
      </c>
      <c r="H53" s="7" t="s">
        <v>5</v>
      </c>
      <c r="I53" s="60" t="s">
        <v>6</v>
      </c>
      <c r="J53" s="43">
        <v>134622000</v>
      </c>
      <c r="K53" s="43"/>
      <c r="L53" s="43"/>
      <c r="M53" s="43">
        <f>J53+K53-L53</f>
        <v>134622000</v>
      </c>
      <c r="N53" s="9">
        <v>0</v>
      </c>
      <c r="O53" s="43">
        <v>0</v>
      </c>
      <c r="P53" s="27">
        <f t="shared" si="23"/>
        <v>134622000</v>
      </c>
      <c r="Q53" s="9">
        <v>0</v>
      </c>
      <c r="R53" s="25">
        <f t="shared" si="16"/>
        <v>0</v>
      </c>
      <c r="S53" s="9">
        <v>0</v>
      </c>
      <c r="T53" s="10">
        <v>0</v>
      </c>
    </row>
    <row r="54" spans="1:20" s="6" customFormat="1" ht="16.5" x14ac:dyDescent="0.25">
      <c r="A54" s="88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62" t="s">
        <v>45</v>
      </c>
      <c r="G54" s="23" t="s">
        <v>114</v>
      </c>
      <c r="H54" s="7" t="s">
        <v>5</v>
      </c>
      <c r="I54" s="8" t="s">
        <v>6</v>
      </c>
      <c r="J54" s="43">
        <v>97150000</v>
      </c>
      <c r="K54" s="43"/>
      <c r="L54" s="43"/>
      <c r="M54" s="43">
        <f>J54+K54-L54</f>
        <v>97150000</v>
      </c>
      <c r="N54" s="9">
        <v>0</v>
      </c>
      <c r="O54" s="43">
        <v>0</v>
      </c>
      <c r="P54" s="27">
        <f>+M54-O54-N54</f>
        <v>97150000</v>
      </c>
      <c r="Q54" s="9">
        <v>0</v>
      </c>
      <c r="R54" s="25">
        <f t="shared" si="16"/>
        <v>0</v>
      </c>
      <c r="S54" s="9">
        <v>0</v>
      </c>
      <c r="T54" s="10">
        <v>0</v>
      </c>
    </row>
    <row r="55" spans="1:20" s="6" customFormat="1" x14ac:dyDescent="0.25">
      <c r="A55" s="88" t="s">
        <v>3</v>
      </c>
      <c r="B55" s="7" t="s">
        <v>50</v>
      </c>
      <c r="C55" s="7" t="s">
        <v>50</v>
      </c>
      <c r="D55" s="7" t="s">
        <v>34</v>
      </c>
      <c r="E55" s="7" t="s">
        <v>40</v>
      </c>
      <c r="F55" s="62" t="s">
        <v>35</v>
      </c>
      <c r="G55" s="23" t="s">
        <v>115</v>
      </c>
      <c r="H55" s="7" t="s">
        <v>5</v>
      </c>
      <c r="I55" s="8" t="s">
        <v>6</v>
      </c>
      <c r="J55" s="43">
        <v>7300000</v>
      </c>
      <c r="K55" s="43"/>
      <c r="L55" s="43"/>
      <c r="M55" s="43">
        <f>J55+K55-L55</f>
        <v>7300000</v>
      </c>
      <c r="N55" s="9">
        <v>0</v>
      </c>
      <c r="O55" s="43">
        <v>0</v>
      </c>
      <c r="P55" s="27">
        <f t="shared" si="23"/>
        <v>7300000</v>
      </c>
      <c r="Q55" s="9">
        <v>0</v>
      </c>
      <c r="R55" s="25">
        <f>IF(Q55&gt;1,Q55/(M55-N55),0)</f>
        <v>0</v>
      </c>
      <c r="S55" s="9">
        <v>0</v>
      </c>
      <c r="T55" s="10">
        <v>0</v>
      </c>
    </row>
    <row r="56" spans="1:20" s="6" customFormat="1" ht="24.75" x14ac:dyDescent="0.25">
      <c r="A56" s="88" t="s">
        <v>3</v>
      </c>
      <c r="B56" s="7" t="s">
        <v>50</v>
      </c>
      <c r="C56" s="7" t="s">
        <v>50</v>
      </c>
      <c r="D56" s="7" t="s">
        <v>34</v>
      </c>
      <c r="E56" s="7" t="s">
        <v>40</v>
      </c>
      <c r="F56" s="62" t="s">
        <v>37</v>
      </c>
      <c r="G56" s="23" t="s">
        <v>116</v>
      </c>
      <c r="H56" s="7" t="s">
        <v>5</v>
      </c>
      <c r="I56" s="8" t="s">
        <v>6</v>
      </c>
      <c r="J56" s="43">
        <v>125094000</v>
      </c>
      <c r="K56" s="43"/>
      <c r="L56" s="43"/>
      <c r="M56" s="43">
        <f t="shared" si="25"/>
        <v>125094000</v>
      </c>
      <c r="N56" s="9">
        <v>0</v>
      </c>
      <c r="O56" s="43">
        <v>0</v>
      </c>
      <c r="P56" s="27">
        <f t="shared" si="23"/>
        <v>125094000</v>
      </c>
      <c r="Q56" s="9">
        <v>0</v>
      </c>
      <c r="R56" s="25">
        <f t="shared" si="16"/>
        <v>0</v>
      </c>
      <c r="S56" s="9">
        <v>0</v>
      </c>
      <c r="T56" s="10">
        <v>0</v>
      </c>
    </row>
    <row r="57" spans="1:20" s="6" customFormat="1" ht="16.5" x14ac:dyDescent="0.25">
      <c r="A57" s="88" t="s">
        <v>3</v>
      </c>
      <c r="B57" s="7" t="s">
        <v>50</v>
      </c>
      <c r="C57" s="7" t="s">
        <v>50</v>
      </c>
      <c r="D57" s="7" t="s">
        <v>34</v>
      </c>
      <c r="E57" s="7" t="s">
        <v>40</v>
      </c>
      <c r="F57" s="62" t="s">
        <v>39</v>
      </c>
      <c r="G57" s="23" t="s">
        <v>106</v>
      </c>
      <c r="H57" s="7" t="s">
        <v>5</v>
      </c>
      <c r="I57" s="8" t="s">
        <v>6</v>
      </c>
      <c r="J57" s="43">
        <v>2550000</v>
      </c>
      <c r="K57" s="43"/>
      <c r="L57" s="43"/>
      <c r="M57" s="43">
        <f t="shared" si="25"/>
        <v>2550000</v>
      </c>
      <c r="N57" s="9">
        <v>0</v>
      </c>
      <c r="O57" s="43">
        <v>0</v>
      </c>
      <c r="P57" s="27">
        <f t="shared" si="23"/>
        <v>2550000</v>
      </c>
      <c r="Q57" s="9">
        <v>0</v>
      </c>
      <c r="R57" s="25">
        <f>IF(Q57&gt;1,Q57/(M57-N57),0)</f>
        <v>0</v>
      </c>
      <c r="S57" s="9">
        <v>0</v>
      </c>
      <c r="T57" s="10">
        <v>0</v>
      </c>
    </row>
    <row r="58" spans="1:20" s="6" customFormat="1" ht="16.5" x14ac:dyDescent="0.25">
      <c r="A58" s="88" t="s">
        <v>3</v>
      </c>
      <c r="B58" s="7" t="s">
        <v>50</v>
      </c>
      <c r="C58" s="7" t="s">
        <v>50</v>
      </c>
      <c r="D58" s="7" t="s">
        <v>34</v>
      </c>
      <c r="E58" s="7" t="s">
        <v>40</v>
      </c>
      <c r="F58" s="62" t="s">
        <v>40</v>
      </c>
      <c r="G58" s="23" t="s">
        <v>107</v>
      </c>
      <c r="H58" s="7" t="s">
        <v>5</v>
      </c>
      <c r="I58" s="8" t="s">
        <v>6</v>
      </c>
      <c r="J58" s="43">
        <v>4000000</v>
      </c>
      <c r="K58" s="43"/>
      <c r="L58" s="43"/>
      <c r="M58" s="43">
        <f t="shared" si="25"/>
        <v>4000000</v>
      </c>
      <c r="N58" s="9">
        <v>0</v>
      </c>
      <c r="O58" s="43">
        <v>0</v>
      </c>
      <c r="P58" s="27">
        <f t="shared" ref="P58:P60" si="26">+M58-O58-N58</f>
        <v>4000000</v>
      </c>
      <c r="Q58" s="9">
        <v>0</v>
      </c>
      <c r="R58" s="25">
        <f t="shared" ref="R58:R60" si="27">IF(Q58&gt;1,Q58/(M58-N58),0)</f>
        <v>0</v>
      </c>
      <c r="S58" s="9">
        <v>0</v>
      </c>
      <c r="T58" s="10">
        <v>0</v>
      </c>
    </row>
    <row r="59" spans="1:20" s="6" customFormat="1" ht="16.5" x14ac:dyDescent="0.25">
      <c r="A59" s="88" t="s">
        <v>3</v>
      </c>
      <c r="B59" s="7" t="s">
        <v>50</v>
      </c>
      <c r="C59" s="7" t="s">
        <v>50</v>
      </c>
      <c r="D59" s="7" t="s">
        <v>34</v>
      </c>
      <c r="E59" s="7" t="s">
        <v>40</v>
      </c>
      <c r="F59" s="62" t="s">
        <v>42</v>
      </c>
      <c r="G59" s="23" t="s">
        <v>117</v>
      </c>
      <c r="H59" s="7" t="s">
        <v>5</v>
      </c>
      <c r="I59" s="8" t="s">
        <v>6</v>
      </c>
      <c r="J59" s="43">
        <v>17010000</v>
      </c>
      <c r="K59" s="43"/>
      <c r="L59" s="43"/>
      <c r="M59" s="43">
        <f t="shared" si="25"/>
        <v>17010000</v>
      </c>
      <c r="N59" s="9">
        <v>0</v>
      </c>
      <c r="O59" s="43">
        <v>0</v>
      </c>
      <c r="P59" s="27">
        <f t="shared" si="26"/>
        <v>17010000</v>
      </c>
      <c r="Q59" s="9">
        <v>0</v>
      </c>
      <c r="R59" s="25">
        <f t="shared" si="27"/>
        <v>0</v>
      </c>
      <c r="S59" s="9">
        <v>0</v>
      </c>
      <c r="T59" s="10">
        <v>0</v>
      </c>
    </row>
    <row r="60" spans="1:20" s="6" customFormat="1" ht="16.5" x14ac:dyDescent="0.25">
      <c r="A60" s="88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62" t="s">
        <v>43</v>
      </c>
      <c r="G60" s="23" t="s">
        <v>118</v>
      </c>
      <c r="H60" s="7" t="s">
        <v>5</v>
      </c>
      <c r="I60" s="8" t="s">
        <v>6</v>
      </c>
      <c r="J60" s="43">
        <v>133240000</v>
      </c>
      <c r="K60" s="43"/>
      <c r="L60" s="43"/>
      <c r="M60" s="43">
        <f t="shared" si="25"/>
        <v>133240000</v>
      </c>
      <c r="N60" s="9">
        <v>0</v>
      </c>
      <c r="O60" s="43">
        <v>0</v>
      </c>
      <c r="P60" s="27">
        <f t="shared" si="26"/>
        <v>133240000</v>
      </c>
      <c r="Q60" s="9">
        <v>0</v>
      </c>
      <c r="R60" s="25">
        <f t="shared" si="27"/>
        <v>0</v>
      </c>
      <c r="S60" s="9">
        <v>0</v>
      </c>
      <c r="T60" s="10">
        <v>0</v>
      </c>
    </row>
    <row r="61" spans="1:20" s="6" customFormat="1" ht="24.75" x14ac:dyDescent="0.25">
      <c r="A61" s="88" t="s">
        <v>3</v>
      </c>
      <c r="B61" s="7" t="s">
        <v>50</v>
      </c>
      <c r="C61" s="62" t="s">
        <v>50</v>
      </c>
      <c r="D61" s="7" t="s">
        <v>34</v>
      </c>
      <c r="E61" s="7" t="s">
        <v>40</v>
      </c>
      <c r="F61" s="62" t="s">
        <v>45</v>
      </c>
      <c r="G61" s="23" t="s">
        <v>119</v>
      </c>
      <c r="H61" s="7" t="s">
        <v>5</v>
      </c>
      <c r="I61" s="8" t="s">
        <v>6</v>
      </c>
      <c r="J61" s="43">
        <v>17343000</v>
      </c>
      <c r="K61" s="43">
        <v>915932</v>
      </c>
      <c r="L61" s="43"/>
      <c r="M61" s="43">
        <f t="shared" si="25"/>
        <v>18258932</v>
      </c>
      <c r="N61" s="9">
        <v>0</v>
      </c>
      <c r="O61" s="43">
        <v>915932</v>
      </c>
      <c r="P61" s="27">
        <f t="shared" si="23"/>
        <v>17343000</v>
      </c>
      <c r="Q61" s="9">
        <v>915932</v>
      </c>
      <c r="R61" s="25">
        <f t="shared" si="16"/>
        <v>5.0163503538980261E-2</v>
      </c>
      <c r="S61" s="9">
        <v>915932</v>
      </c>
      <c r="T61" s="10">
        <v>915932</v>
      </c>
    </row>
    <row r="62" spans="1:20" s="6" customFormat="1" x14ac:dyDescent="0.25">
      <c r="A62" s="88" t="s">
        <v>3</v>
      </c>
      <c r="B62" s="7" t="s">
        <v>50</v>
      </c>
      <c r="C62" s="7" t="s">
        <v>50</v>
      </c>
      <c r="D62" s="7" t="s">
        <v>50</v>
      </c>
      <c r="E62" s="7" t="s">
        <v>42</v>
      </c>
      <c r="F62" s="62" t="s">
        <v>40</v>
      </c>
      <c r="G62" s="23" t="s">
        <v>120</v>
      </c>
      <c r="H62" s="7" t="s">
        <v>5</v>
      </c>
      <c r="I62" s="8" t="s">
        <v>6</v>
      </c>
      <c r="J62" s="43">
        <v>2038000000</v>
      </c>
      <c r="K62" s="43">
        <v>0</v>
      </c>
      <c r="L62" s="43"/>
      <c r="M62" s="43">
        <f t="shared" si="25"/>
        <v>2038000000</v>
      </c>
      <c r="N62" s="9">
        <v>0</v>
      </c>
      <c r="O62" s="43">
        <v>0</v>
      </c>
      <c r="P62" s="27">
        <f>+M62-O62-N62</f>
        <v>2038000000</v>
      </c>
      <c r="Q62" s="9">
        <v>0</v>
      </c>
      <c r="R62" s="25">
        <f t="shared" si="16"/>
        <v>0</v>
      </c>
      <c r="S62" s="9">
        <v>0</v>
      </c>
      <c r="T62" s="10">
        <v>0</v>
      </c>
    </row>
    <row r="63" spans="1:20" s="6" customFormat="1" ht="16.5" x14ac:dyDescent="0.25">
      <c r="A63" s="88" t="s">
        <v>3</v>
      </c>
      <c r="B63" s="7" t="s">
        <v>50</v>
      </c>
      <c r="C63" s="7" t="s">
        <v>50</v>
      </c>
      <c r="D63" s="7" t="s">
        <v>50</v>
      </c>
      <c r="E63" s="7" t="s">
        <v>43</v>
      </c>
      <c r="F63" s="62" t="s">
        <v>40</v>
      </c>
      <c r="G63" s="23" t="s">
        <v>121</v>
      </c>
      <c r="H63" s="7" t="s">
        <v>5</v>
      </c>
      <c r="I63" s="8" t="s">
        <v>6</v>
      </c>
      <c r="J63" s="43">
        <v>877000000</v>
      </c>
      <c r="K63" s="43"/>
      <c r="L63" s="43"/>
      <c r="M63" s="43">
        <f t="shared" si="25"/>
        <v>877000000</v>
      </c>
      <c r="N63" s="9">
        <v>0</v>
      </c>
      <c r="O63" s="43">
        <v>487000000</v>
      </c>
      <c r="P63" s="27">
        <f t="shared" si="23"/>
        <v>390000000</v>
      </c>
      <c r="Q63" s="9">
        <v>328992577</v>
      </c>
      <c r="R63" s="25">
        <f t="shared" si="16"/>
        <v>0.37513406727480048</v>
      </c>
      <c r="S63" s="9">
        <v>5809759</v>
      </c>
      <c r="T63" s="10">
        <v>4780959</v>
      </c>
    </row>
    <row r="64" spans="1:20" s="6" customFormat="1" ht="16.5" x14ac:dyDescent="0.25">
      <c r="A64" s="88" t="s">
        <v>3</v>
      </c>
      <c r="B64" s="7" t="s">
        <v>50</v>
      </c>
      <c r="C64" s="7" t="s">
        <v>50</v>
      </c>
      <c r="D64" s="7" t="s">
        <v>50</v>
      </c>
      <c r="E64" s="7" t="s">
        <v>43</v>
      </c>
      <c r="F64" s="62" t="s">
        <v>42</v>
      </c>
      <c r="G64" s="23" t="s">
        <v>122</v>
      </c>
      <c r="H64" s="7" t="s">
        <v>5</v>
      </c>
      <c r="I64" s="8" t="s">
        <v>6</v>
      </c>
      <c r="J64" s="43">
        <v>407000000</v>
      </c>
      <c r="K64" s="43"/>
      <c r="L64" s="43"/>
      <c r="M64" s="43">
        <f t="shared" si="25"/>
        <v>407000000</v>
      </c>
      <c r="N64" s="9">
        <v>0</v>
      </c>
      <c r="O64" s="43">
        <v>303400000</v>
      </c>
      <c r="P64" s="27">
        <f t="shared" si="23"/>
        <v>103600000</v>
      </c>
      <c r="Q64" s="9">
        <v>153400000</v>
      </c>
      <c r="R64" s="25">
        <f t="shared" si="16"/>
        <v>0.37690417690417688</v>
      </c>
      <c r="S64" s="9">
        <v>0</v>
      </c>
      <c r="T64" s="10">
        <v>0</v>
      </c>
    </row>
    <row r="65" spans="1:259" s="6" customFormat="1" ht="16.5" x14ac:dyDescent="0.25">
      <c r="A65" s="88" t="s">
        <v>3</v>
      </c>
      <c r="B65" s="7" t="s">
        <v>50</v>
      </c>
      <c r="C65" s="7" t="s">
        <v>50</v>
      </c>
      <c r="D65" s="7" t="s">
        <v>50</v>
      </c>
      <c r="E65" s="7" t="s">
        <v>43</v>
      </c>
      <c r="F65" s="62" t="s">
        <v>45</v>
      </c>
      <c r="G65" s="23" t="s">
        <v>123</v>
      </c>
      <c r="H65" s="7" t="s">
        <v>5</v>
      </c>
      <c r="I65" s="8" t="s">
        <v>6</v>
      </c>
      <c r="J65" s="43">
        <v>188000000</v>
      </c>
      <c r="K65" s="43"/>
      <c r="L65" s="43"/>
      <c r="M65" s="43">
        <f t="shared" si="25"/>
        <v>188000000</v>
      </c>
      <c r="N65" s="9">
        <v>0</v>
      </c>
      <c r="O65" s="43">
        <v>118195000</v>
      </c>
      <c r="P65" s="27">
        <f t="shared" si="23"/>
        <v>69805000</v>
      </c>
      <c r="Q65" s="9">
        <v>118195000</v>
      </c>
      <c r="R65" s="25">
        <f t="shared" si="16"/>
        <v>0.62869680851063825</v>
      </c>
      <c r="S65" s="9">
        <v>0</v>
      </c>
      <c r="T65" s="10">
        <v>0</v>
      </c>
    </row>
    <row r="66" spans="1:259" s="6" customFormat="1" ht="24.75" x14ac:dyDescent="0.25">
      <c r="A66" s="88" t="s">
        <v>3</v>
      </c>
      <c r="B66" s="7" t="s">
        <v>50</v>
      </c>
      <c r="C66" s="7" t="s">
        <v>50</v>
      </c>
      <c r="D66" s="7" t="s">
        <v>50</v>
      </c>
      <c r="E66" s="7" t="s">
        <v>43</v>
      </c>
      <c r="F66" s="62" t="s">
        <v>46</v>
      </c>
      <c r="G66" s="23" t="s">
        <v>124</v>
      </c>
      <c r="H66" s="7" t="s">
        <v>5</v>
      </c>
      <c r="I66" s="8" t="s">
        <v>6</v>
      </c>
      <c r="J66" s="43">
        <v>5465000000</v>
      </c>
      <c r="K66" s="43"/>
      <c r="L66" s="43">
        <f>520730+9000</f>
        <v>529730</v>
      </c>
      <c r="M66" s="43">
        <f t="shared" si="25"/>
        <v>5464470270</v>
      </c>
      <c r="N66" s="9">
        <v>0</v>
      </c>
      <c r="O66" s="43">
        <v>394429850</v>
      </c>
      <c r="P66" s="27">
        <f t="shared" si="23"/>
        <v>5070040420</v>
      </c>
      <c r="Q66" s="9">
        <v>394429850</v>
      </c>
      <c r="R66" s="25">
        <f t="shared" si="16"/>
        <v>7.2180802623343768E-2</v>
      </c>
      <c r="S66" s="9">
        <v>393324273</v>
      </c>
      <c r="T66" s="10">
        <v>378456635</v>
      </c>
    </row>
    <row r="67" spans="1:259" s="6" customFormat="1" ht="24.75" x14ac:dyDescent="0.25">
      <c r="A67" s="88" t="s">
        <v>3</v>
      </c>
      <c r="B67" s="7" t="s">
        <v>50</v>
      </c>
      <c r="C67" s="7" t="s">
        <v>50</v>
      </c>
      <c r="D67" s="7" t="s">
        <v>50</v>
      </c>
      <c r="E67" s="7" t="s">
        <v>43</v>
      </c>
      <c r="F67" s="62" t="s">
        <v>46</v>
      </c>
      <c r="G67" s="23" t="s">
        <v>124</v>
      </c>
      <c r="H67" s="7" t="s">
        <v>8</v>
      </c>
      <c r="I67" s="8" t="s">
        <v>9</v>
      </c>
      <c r="J67" s="43">
        <v>900000000</v>
      </c>
      <c r="K67" s="43"/>
      <c r="L67" s="43"/>
      <c r="M67" s="43">
        <f t="shared" si="25"/>
        <v>900000000</v>
      </c>
      <c r="N67" s="9">
        <v>0</v>
      </c>
      <c r="O67" s="43">
        <v>0</v>
      </c>
      <c r="P67" s="27">
        <f t="shared" si="23"/>
        <v>900000000</v>
      </c>
      <c r="Q67" s="9">
        <v>0</v>
      </c>
      <c r="R67" s="25">
        <f t="shared" si="16"/>
        <v>0</v>
      </c>
      <c r="S67" s="9">
        <v>0</v>
      </c>
      <c r="T67" s="10">
        <v>0</v>
      </c>
    </row>
    <row r="68" spans="1:259" s="6" customFormat="1" ht="16.5" x14ac:dyDescent="0.25">
      <c r="A68" s="88" t="s">
        <v>3</v>
      </c>
      <c r="B68" s="7" t="s">
        <v>50</v>
      </c>
      <c r="C68" s="7" t="s">
        <v>50</v>
      </c>
      <c r="D68" s="7" t="s">
        <v>50</v>
      </c>
      <c r="E68" s="7" t="s">
        <v>44</v>
      </c>
      <c r="F68" s="62" t="s">
        <v>35</v>
      </c>
      <c r="G68" s="23" t="s">
        <v>125</v>
      </c>
      <c r="H68" s="7" t="s">
        <v>5</v>
      </c>
      <c r="I68" s="8" t="s">
        <v>6</v>
      </c>
      <c r="J68" s="43">
        <v>3620000000</v>
      </c>
      <c r="K68" s="43"/>
      <c r="L68" s="43"/>
      <c r="M68" s="43">
        <f t="shared" si="25"/>
        <v>3620000000</v>
      </c>
      <c r="N68" s="9">
        <v>0</v>
      </c>
      <c r="O68" s="43">
        <v>3208442367</v>
      </c>
      <c r="P68" s="27">
        <f t="shared" si="23"/>
        <v>411557633</v>
      </c>
      <c r="Q68" s="9">
        <v>3208442367</v>
      </c>
      <c r="R68" s="25">
        <f t="shared" si="16"/>
        <v>0.88631004613259667</v>
      </c>
      <c r="S68" s="9">
        <v>0</v>
      </c>
      <c r="T68" s="10">
        <v>0</v>
      </c>
    </row>
    <row r="69" spans="1:259" s="6" customFormat="1" x14ac:dyDescent="0.25">
      <c r="A69" s="88" t="s">
        <v>3</v>
      </c>
      <c r="B69" s="7" t="s">
        <v>50</v>
      </c>
      <c r="C69" s="7" t="s">
        <v>50</v>
      </c>
      <c r="D69" s="7" t="s">
        <v>50</v>
      </c>
      <c r="E69" s="7" t="s">
        <v>44</v>
      </c>
      <c r="F69" s="62" t="s">
        <v>37</v>
      </c>
      <c r="G69" s="23" t="s">
        <v>126</v>
      </c>
      <c r="H69" s="7" t="s">
        <v>5</v>
      </c>
      <c r="I69" s="8" t="s">
        <v>6</v>
      </c>
      <c r="J69" s="43">
        <v>5279000000</v>
      </c>
      <c r="K69" s="43"/>
      <c r="L69" s="43">
        <v>136013392</v>
      </c>
      <c r="M69" s="43">
        <f t="shared" si="25"/>
        <v>5142986608</v>
      </c>
      <c r="N69" s="9">
        <v>0</v>
      </c>
      <c r="O69" s="43">
        <v>3350614939</v>
      </c>
      <c r="P69" s="27">
        <f t="shared" si="23"/>
        <v>1792371669</v>
      </c>
      <c r="Q69" s="9">
        <v>3346258939</v>
      </c>
      <c r="R69" s="25">
        <f t="shared" si="16"/>
        <v>0.65064508116642561</v>
      </c>
      <c r="S69" s="9">
        <v>153460727</v>
      </c>
      <c r="T69" s="10">
        <v>148394043</v>
      </c>
    </row>
    <row r="70" spans="1:259" s="6" customFormat="1" ht="16.5" x14ac:dyDescent="0.25">
      <c r="A70" s="88" t="s">
        <v>3</v>
      </c>
      <c r="B70" s="7" t="s">
        <v>50</v>
      </c>
      <c r="C70" s="7" t="s">
        <v>50</v>
      </c>
      <c r="D70" s="7" t="s">
        <v>50</v>
      </c>
      <c r="E70" s="7" t="s">
        <v>45</v>
      </c>
      <c r="F70" s="62" t="s">
        <v>37</v>
      </c>
      <c r="G70" s="104" t="s">
        <v>127</v>
      </c>
      <c r="H70" s="7" t="s">
        <v>5</v>
      </c>
      <c r="I70" s="8" t="s">
        <v>6</v>
      </c>
      <c r="J70" s="43">
        <v>879764280</v>
      </c>
      <c r="K70" s="43">
        <f>300000000+80000000+50000000</f>
        <v>430000000</v>
      </c>
      <c r="L70" s="43"/>
      <c r="M70" s="43">
        <f t="shared" si="25"/>
        <v>1309764280</v>
      </c>
      <c r="N70" s="9"/>
      <c r="O70" s="43">
        <v>1216754748</v>
      </c>
      <c r="P70" s="27">
        <f t="shared" si="23"/>
        <v>93009532</v>
      </c>
      <c r="Q70" s="9">
        <v>942801387</v>
      </c>
      <c r="R70" s="25">
        <f t="shared" si="16"/>
        <v>0.71982523985155555</v>
      </c>
      <c r="S70" s="9">
        <v>0</v>
      </c>
      <c r="T70" s="10">
        <v>0</v>
      </c>
    </row>
    <row r="71" spans="1:259" s="6" customFormat="1" ht="41.25" x14ac:dyDescent="0.25">
      <c r="A71" s="88" t="s">
        <v>3</v>
      </c>
      <c r="B71" s="7" t="s">
        <v>50</v>
      </c>
      <c r="C71" s="7" t="s">
        <v>50</v>
      </c>
      <c r="D71" s="7" t="s">
        <v>50</v>
      </c>
      <c r="E71" s="7" t="s">
        <v>45</v>
      </c>
      <c r="F71" s="62" t="s">
        <v>39</v>
      </c>
      <c r="G71" s="23" t="s">
        <v>138</v>
      </c>
      <c r="H71" s="7" t="s">
        <v>5</v>
      </c>
      <c r="I71" s="8" t="s">
        <v>6</v>
      </c>
      <c r="J71" s="43">
        <v>2108109993</v>
      </c>
      <c r="K71" s="43">
        <f>520730+9000+203225766+2000000</f>
        <v>205755496</v>
      </c>
      <c r="L71" s="43">
        <v>0</v>
      </c>
      <c r="M71" s="43">
        <f>J71+K71-L71</f>
        <v>2313865489</v>
      </c>
      <c r="N71" s="27">
        <v>0</v>
      </c>
      <c r="O71" s="43">
        <v>1765322660</v>
      </c>
      <c r="P71" s="27">
        <f t="shared" si="23"/>
        <v>548542829</v>
      </c>
      <c r="Q71" s="9">
        <v>979092471</v>
      </c>
      <c r="R71" s="25">
        <f t="shared" ref="R71:R82" si="28">IF(Q71&gt;1,Q71/(M71-N71),0)</f>
        <v>0.42314148149689612</v>
      </c>
      <c r="S71" s="9">
        <v>989530</v>
      </c>
      <c r="T71" s="10">
        <v>989530</v>
      </c>
    </row>
    <row r="72" spans="1:259" s="6" customFormat="1" ht="33" x14ac:dyDescent="0.25">
      <c r="A72" s="88" t="s">
        <v>3</v>
      </c>
      <c r="B72" s="7" t="s">
        <v>50</v>
      </c>
      <c r="C72" s="7" t="s">
        <v>50</v>
      </c>
      <c r="D72" s="7" t="s">
        <v>50</v>
      </c>
      <c r="E72" s="7" t="s">
        <v>45</v>
      </c>
      <c r="F72" s="62" t="s">
        <v>40</v>
      </c>
      <c r="G72" s="23" t="s">
        <v>128</v>
      </c>
      <c r="H72" s="7" t="s">
        <v>5</v>
      </c>
      <c r="I72" s="8" t="s">
        <v>6</v>
      </c>
      <c r="J72" s="43">
        <v>168000000</v>
      </c>
      <c r="K72" s="43">
        <v>0</v>
      </c>
      <c r="L72" s="43"/>
      <c r="M72" s="43">
        <f t="shared" si="25"/>
        <v>168000000</v>
      </c>
      <c r="N72" s="9">
        <v>0</v>
      </c>
      <c r="O72" s="43">
        <v>10225168</v>
      </c>
      <c r="P72" s="27">
        <f t="shared" si="23"/>
        <v>157774832</v>
      </c>
      <c r="Q72" s="9">
        <v>10225168</v>
      </c>
      <c r="R72" s="25">
        <f t="shared" si="28"/>
        <v>6.0864095238095238E-2</v>
      </c>
      <c r="S72" s="9">
        <v>10225168</v>
      </c>
      <c r="T72" s="10">
        <v>10225168</v>
      </c>
    </row>
    <row r="73" spans="1:259" s="6" customFormat="1" x14ac:dyDescent="0.25">
      <c r="A73" s="88" t="s">
        <v>3</v>
      </c>
      <c r="B73" s="7" t="s">
        <v>50</v>
      </c>
      <c r="C73" s="7" t="s">
        <v>50</v>
      </c>
      <c r="D73" s="7" t="s">
        <v>50</v>
      </c>
      <c r="E73" s="7" t="s">
        <v>45</v>
      </c>
      <c r="F73" s="62" t="s">
        <v>42</v>
      </c>
      <c r="G73" s="23" t="s">
        <v>129</v>
      </c>
      <c r="H73" s="7" t="s">
        <v>5</v>
      </c>
      <c r="I73" s="8" t="s">
        <v>6</v>
      </c>
      <c r="J73" s="43">
        <v>23946277574</v>
      </c>
      <c r="K73" s="43"/>
      <c r="L73" s="43">
        <f>503225766+80000000+50000000</f>
        <v>633225766</v>
      </c>
      <c r="M73" s="43">
        <f>J73+K73-L73</f>
        <v>23313051808</v>
      </c>
      <c r="N73" s="9">
        <v>0</v>
      </c>
      <c r="O73" s="43">
        <v>6748494885.8199997</v>
      </c>
      <c r="P73" s="27">
        <f t="shared" si="23"/>
        <v>16564556922.18</v>
      </c>
      <c r="Q73" s="9">
        <v>6748494885.8199997</v>
      </c>
      <c r="R73" s="25">
        <f t="shared" si="28"/>
        <v>0.2894728215507254</v>
      </c>
      <c r="S73" s="9">
        <v>0</v>
      </c>
      <c r="T73" s="10">
        <v>0</v>
      </c>
    </row>
    <row r="74" spans="1:259" s="6" customFormat="1" x14ac:dyDescent="0.25">
      <c r="A74" s="88" t="s">
        <v>3</v>
      </c>
      <c r="B74" s="7" t="s">
        <v>50</v>
      </c>
      <c r="C74" s="7" t="s">
        <v>50</v>
      </c>
      <c r="D74" s="7" t="s">
        <v>50</v>
      </c>
      <c r="E74" s="7" t="s">
        <v>45</v>
      </c>
      <c r="F74" s="62" t="s">
        <v>42</v>
      </c>
      <c r="G74" s="23" t="s">
        <v>129</v>
      </c>
      <c r="H74" s="7" t="s">
        <v>5</v>
      </c>
      <c r="I74" s="8">
        <v>20</v>
      </c>
      <c r="J74" s="43">
        <v>1973920000</v>
      </c>
      <c r="K74" s="43"/>
      <c r="L74" s="43"/>
      <c r="M74" s="43">
        <f>J74+K74-L74</f>
        <v>1973920000</v>
      </c>
      <c r="N74" s="9">
        <v>0</v>
      </c>
      <c r="O74" s="43">
        <v>0</v>
      </c>
      <c r="P74" s="27">
        <f t="shared" ref="P74" si="29">+M74-O74-N74</f>
        <v>1973920000</v>
      </c>
      <c r="Q74" s="9">
        <v>0</v>
      </c>
      <c r="R74" s="25">
        <f t="shared" ref="R74" si="30">IF(Q74&gt;1,Q74/(M74-N74),0)</f>
        <v>0</v>
      </c>
      <c r="S74" s="9">
        <v>0</v>
      </c>
      <c r="T74" s="10">
        <v>0</v>
      </c>
    </row>
    <row r="75" spans="1:259" s="6" customFormat="1" ht="33" x14ac:dyDescent="0.25">
      <c r="A75" s="88" t="s">
        <v>3</v>
      </c>
      <c r="B75" s="7" t="s">
        <v>50</v>
      </c>
      <c r="C75" s="7" t="s">
        <v>50</v>
      </c>
      <c r="D75" s="7" t="s">
        <v>50</v>
      </c>
      <c r="E75" s="7" t="s">
        <v>45</v>
      </c>
      <c r="F75" s="62" t="s">
        <v>44</v>
      </c>
      <c r="G75" s="23" t="s">
        <v>130</v>
      </c>
      <c r="H75" s="7" t="s">
        <v>5</v>
      </c>
      <c r="I75" s="60" t="s">
        <v>6</v>
      </c>
      <c r="J75" s="43">
        <v>997000000</v>
      </c>
      <c r="K75" s="43">
        <f>136013392</f>
        <v>136013392</v>
      </c>
      <c r="L75" s="43">
        <v>2000000</v>
      </c>
      <c r="M75" s="43">
        <f>J75+K75-L75</f>
        <v>1131013392</v>
      </c>
      <c r="N75" s="9">
        <v>0</v>
      </c>
      <c r="O75" s="43">
        <v>270977448</v>
      </c>
      <c r="P75" s="27">
        <f t="shared" si="23"/>
        <v>860035944</v>
      </c>
      <c r="Q75" s="9">
        <v>232977448</v>
      </c>
      <c r="R75" s="25">
        <f t="shared" si="28"/>
        <v>0.20598999945351665</v>
      </c>
      <c r="S75" s="9">
        <v>0</v>
      </c>
      <c r="T75" s="10">
        <v>0</v>
      </c>
    </row>
    <row r="76" spans="1:259" s="6" customFormat="1" ht="24.75" x14ac:dyDescent="0.25">
      <c r="A76" s="88" t="s">
        <v>3</v>
      </c>
      <c r="B76" s="7" t="s">
        <v>50</v>
      </c>
      <c r="C76" s="7" t="s">
        <v>50</v>
      </c>
      <c r="D76" s="7" t="s">
        <v>50</v>
      </c>
      <c r="E76" s="7" t="s">
        <v>46</v>
      </c>
      <c r="F76" s="62" t="s">
        <v>39</v>
      </c>
      <c r="G76" s="23" t="s">
        <v>131</v>
      </c>
      <c r="H76" s="7" t="s">
        <v>5</v>
      </c>
      <c r="I76" s="8" t="s">
        <v>6</v>
      </c>
      <c r="J76" s="43">
        <v>482000000</v>
      </c>
      <c r="K76" s="43"/>
      <c r="L76" s="43"/>
      <c r="M76" s="43">
        <f>J76+K76-L76</f>
        <v>482000000</v>
      </c>
      <c r="N76" s="9">
        <v>0</v>
      </c>
      <c r="O76" s="43">
        <v>0</v>
      </c>
      <c r="P76" s="27">
        <f t="shared" si="23"/>
        <v>482000000</v>
      </c>
      <c r="Q76" s="9">
        <v>0</v>
      </c>
      <c r="R76" s="25">
        <f t="shared" si="28"/>
        <v>0</v>
      </c>
      <c r="S76" s="9">
        <v>0</v>
      </c>
      <c r="T76" s="10">
        <v>0</v>
      </c>
    </row>
    <row r="77" spans="1:259" s="6" customFormat="1" ht="41.25" x14ac:dyDescent="0.25">
      <c r="A77" s="88" t="s">
        <v>3</v>
      </c>
      <c r="B77" s="7" t="s">
        <v>50</v>
      </c>
      <c r="C77" s="7" t="s">
        <v>50</v>
      </c>
      <c r="D77" s="7" t="s">
        <v>50</v>
      </c>
      <c r="E77" s="7" t="s">
        <v>46</v>
      </c>
      <c r="F77" s="62" t="s">
        <v>40</v>
      </c>
      <c r="G77" s="23" t="s">
        <v>132</v>
      </c>
      <c r="H77" s="7" t="s">
        <v>5</v>
      </c>
      <c r="I77" s="8" t="s">
        <v>6</v>
      </c>
      <c r="J77" s="43">
        <v>863000000</v>
      </c>
      <c r="K77" s="43"/>
      <c r="L77" s="43">
        <v>915932</v>
      </c>
      <c r="M77" s="43">
        <f t="shared" si="25"/>
        <v>862084068</v>
      </c>
      <c r="N77" s="9">
        <v>0</v>
      </c>
      <c r="O77" s="43">
        <v>187602066.99000001</v>
      </c>
      <c r="P77" s="27">
        <f t="shared" si="23"/>
        <v>674482001.00999999</v>
      </c>
      <c r="Q77" s="9">
        <v>187602066.99000001</v>
      </c>
      <c r="R77" s="25">
        <f t="shared" si="28"/>
        <v>0.2176145853445931</v>
      </c>
      <c r="S77" s="9">
        <v>48324931.990000002</v>
      </c>
      <c r="T77" s="10">
        <v>47940723.990000002</v>
      </c>
    </row>
    <row r="78" spans="1:259" s="6" customFormat="1" ht="16.5" x14ac:dyDescent="0.25">
      <c r="A78" s="88" t="s">
        <v>3</v>
      </c>
      <c r="B78" s="7" t="s">
        <v>50</v>
      </c>
      <c r="C78" s="7" t="s">
        <v>50</v>
      </c>
      <c r="D78" s="7" t="s">
        <v>50</v>
      </c>
      <c r="E78" s="7" t="s">
        <v>46</v>
      </c>
      <c r="F78" s="62" t="s">
        <v>43</v>
      </c>
      <c r="G78" s="23" t="s">
        <v>139</v>
      </c>
      <c r="H78" s="7" t="s">
        <v>5</v>
      </c>
      <c r="I78" s="8" t="s">
        <v>6</v>
      </c>
      <c r="J78" s="43">
        <v>781000000</v>
      </c>
      <c r="K78" s="43"/>
      <c r="L78" s="43"/>
      <c r="M78" s="43">
        <f>J78+K78-L78</f>
        <v>781000000</v>
      </c>
      <c r="N78" s="9">
        <v>0</v>
      </c>
      <c r="O78" s="43">
        <v>517000000</v>
      </c>
      <c r="P78" s="27">
        <f t="shared" si="23"/>
        <v>264000000</v>
      </c>
      <c r="Q78" s="9">
        <v>517000000</v>
      </c>
      <c r="R78" s="25">
        <f t="shared" si="28"/>
        <v>0.6619718309859155</v>
      </c>
      <c r="S78" s="9">
        <v>0</v>
      </c>
      <c r="T78" s="10">
        <v>0</v>
      </c>
      <c r="BD78" s="6">
        <v>408287880</v>
      </c>
      <c r="BE78" s="6">
        <v>408287880</v>
      </c>
      <c r="BF78" s="6">
        <v>408287880</v>
      </c>
      <c r="BG78" s="6">
        <v>408287880</v>
      </c>
      <c r="BH78" s="6">
        <v>408287880</v>
      </c>
      <c r="BI78" s="6">
        <v>408287880</v>
      </c>
      <c r="BJ78" s="6">
        <v>408287880</v>
      </c>
      <c r="BK78" s="6">
        <v>408287880</v>
      </c>
      <c r="BL78" s="6">
        <v>408287880</v>
      </c>
      <c r="BM78" s="6">
        <v>408287880</v>
      </c>
      <c r="BN78" s="6">
        <v>408287880</v>
      </c>
      <c r="BO78" s="6">
        <v>408287880</v>
      </c>
      <c r="BP78" s="6">
        <v>408287880</v>
      </c>
      <c r="BQ78" s="6">
        <v>408287880</v>
      </c>
      <c r="BR78" s="6">
        <v>408287880</v>
      </c>
      <c r="BS78" s="6">
        <v>408287880</v>
      </c>
      <c r="BT78" s="6">
        <v>408287880</v>
      </c>
      <c r="BU78" s="6">
        <v>408287880</v>
      </c>
      <c r="BV78" s="6">
        <v>408287880</v>
      </c>
      <c r="BW78" s="6">
        <v>408287880</v>
      </c>
      <c r="BX78" s="6">
        <v>408287880</v>
      </c>
      <c r="BY78" s="6">
        <v>408287880</v>
      </c>
      <c r="BZ78" s="6">
        <v>408287880</v>
      </c>
      <c r="CA78" s="6">
        <v>408287880</v>
      </c>
      <c r="CB78" s="6">
        <v>408287880</v>
      </c>
      <c r="CC78" s="6">
        <v>408287880</v>
      </c>
      <c r="CD78" s="6">
        <v>408287880</v>
      </c>
      <c r="CE78" s="6">
        <v>408287880</v>
      </c>
      <c r="CF78" s="6">
        <v>408287880</v>
      </c>
      <c r="CG78" s="6">
        <v>408287880</v>
      </c>
      <c r="CH78" s="6">
        <v>408287880</v>
      </c>
      <c r="CI78" s="6">
        <v>408287880</v>
      </c>
      <c r="CJ78" s="6">
        <v>408287880</v>
      </c>
      <c r="CK78" s="6">
        <v>408287880</v>
      </c>
      <c r="CL78" s="6">
        <v>408287880</v>
      </c>
      <c r="CM78" s="6">
        <v>408287880</v>
      </c>
      <c r="CN78" s="6">
        <v>408287880</v>
      </c>
      <c r="CO78" s="6">
        <v>408287880</v>
      </c>
      <c r="CP78" s="6">
        <v>408287880</v>
      </c>
      <c r="CQ78" s="6">
        <v>408287880</v>
      </c>
      <c r="CR78" s="6">
        <v>408287880</v>
      </c>
      <c r="CS78" s="6">
        <v>408287880</v>
      </c>
      <c r="CT78" s="6">
        <v>408287880</v>
      </c>
      <c r="CU78" s="6">
        <v>408287880</v>
      </c>
      <c r="CV78" s="6">
        <v>408287880</v>
      </c>
      <c r="CW78" s="6">
        <v>408287880</v>
      </c>
      <c r="CX78" s="6">
        <v>408287880</v>
      </c>
      <c r="CY78" s="6">
        <v>408287880</v>
      </c>
      <c r="CZ78" s="6">
        <v>408287880</v>
      </c>
      <c r="DA78" s="6">
        <v>408287880</v>
      </c>
      <c r="DB78" s="6">
        <v>408287880</v>
      </c>
      <c r="DC78" s="6">
        <v>408287880</v>
      </c>
      <c r="DD78" s="6">
        <v>408287880</v>
      </c>
      <c r="DE78" s="6">
        <v>408287880</v>
      </c>
      <c r="DF78" s="6">
        <v>408287880</v>
      </c>
      <c r="DG78" s="6">
        <v>408287880</v>
      </c>
      <c r="DH78" s="6">
        <v>408287880</v>
      </c>
      <c r="DI78" s="6">
        <v>408287880</v>
      </c>
      <c r="DJ78" s="6">
        <v>408287880</v>
      </c>
      <c r="DK78" s="6">
        <v>408287880</v>
      </c>
      <c r="DL78" s="6">
        <v>408287880</v>
      </c>
      <c r="DM78" s="6">
        <v>408287880</v>
      </c>
      <c r="DN78" s="6">
        <v>408287880</v>
      </c>
      <c r="DO78" s="6">
        <v>408287880</v>
      </c>
      <c r="DP78" s="6">
        <v>408287880</v>
      </c>
      <c r="DQ78" s="6">
        <v>408287880</v>
      </c>
      <c r="DR78" s="6">
        <v>408287880</v>
      </c>
      <c r="DS78" s="6">
        <v>408287880</v>
      </c>
      <c r="DT78" s="6">
        <v>408287880</v>
      </c>
      <c r="DU78" s="6">
        <v>408287880</v>
      </c>
      <c r="DV78" s="6">
        <v>408287880</v>
      </c>
      <c r="DW78" s="6">
        <v>408287880</v>
      </c>
      <c r="DX78" s="6">
        <v>408287880</v>
      </c>
      <c r="DY78" s="6">
        <v>408287880</v>
      </c>
      <c r="DZ78" s="6">
        <v>408287880</v>
      </c>
      <c r="EA78" s="6">
        <v>408287880</v>
      </c>
      <c r="EB78" s="6">
        <v>408287880</v>
      </c>
      <c r="EC78" s="6">
        <v>408287880</v>
      </c>
      <c r="ED78" s="6">
        <v>408287880</v>
      </c>
      <c r="EE78" s="6">
        <v>408287880</v>
      </c>
      <c r="EF78" s="6">
        <v>408287880</v>
      </c>
      <c r="EG78" s="6">
        <v>408287880</v>
      </c>
      <c r="EH78" s="6">
        <v>408287880</v>
      </c>
      <c r="EI78" s="6">
        <v>408287880</v>
      </c>
      <c r="EJ78" s="6">
        <v>408287880</v>
      </c>
      <c r="EK78" s="6">
        <v>408287880</v>
      </c>
      <c r="EL78" s="6">
        <v>408287880</v>
      </c>
      <c r="EM78" s="6">
        <v>408287880</v>
      </c>
      <c r="EN78" s="6">
        <v>408287880</v>
      </c>
      <c r="EO78" s="6">
        <v>408287880</v>
      </c>
      <c r="EP78" s="6">
        <v>408287880</v>
      </c>
      <c r="EQ78" s="6">
        <v>408287880</v>
      </c>
      <c r="ER78" s="6">
        <v>408287880</v>
      </c>
      <c r="ES78" s="6">
        <v>408287880</v>
      </c>
      <c r="ET78" s="6">
        <v>408287880</v>
      </c>
      <c r="EU78" s="6">
        <v>408287880</v>
      </c>
      <c r="EV78" s="6">
        <v>408287880</v>
      </c>
      <c r="EW78" s="6">
        <v>408287880</v>
      </c>
      <c r="EX78" s="6">
        <v>408287880</v>
      </c>
      <c r="EY78" s="6">
        <v>408287880</v>
      </c>
      <c r="EZ78" s="6">
        <v>408287880</v>
      </c>
      <c r="FA78" s="6">
        <v>408287880</v>
      </c>
      <c r="FB78" s="6">
        <v>408287880</v>
      </c>
      <c r="FC78" s="6">
        <v>408287880</v>
      </c>
      <c r="FD78" s="6">
        <v>408287880</v>
      </c>
      <c r="FE78" s="6">
        <v>408287880</v>
      </c>
      <c r="FF78" s="6">
        <v>408287880</v>
      </c>
      <c r="FG78" s="6">
        <v>408287880</v>
      </c>
      <c r="FH78" s="6">
        <v>408287880</v>
      </c>
      <c r="FI78" s="6">
        <v>408287880</v>
      </c>
      <c r="FJ78" s="6">
        <v>408287880</v>
      </c>
      <c r="FK78" s="6">
        <v>408287880</v>
      </c>
      <c r="FL78" s="6">
        <v>408287880</v>
      </c>
      <c r="FM78" s="6">
        <v>408287880</v>
      </c>
      <c r="FN78" s="6">
        <v>408287880</v>
      </c>
      <c r="FO78" s="6">
        <v>408287880</v>
      </c>
      <c r="FP78" s="6">
        <v>408287880</v>
      </c>
      <c r="FQ78" s="6">
        <v>408287880</v>
      </c>
      <c r="FR78" s="6">
        <v>408287880</v>
      </c>
      <c r="FS78" s="6">
        <v>408287880</v>
      </c>
      <c r="FT78" s="6">
        <v>408287880</v>
      </c>
      <c r="FU78" s="6">
        <v>408287880</v>
      </c>
      <c r="FV78" s="6">
        <v>408287880</v>
      </c>
      <c r="FW78" s="6">
        <v>408287880</v>
      </c>
      <c r="FX78" s="6">
        <v>408287880</v>
      </c>
      <c r="FY78" s="6">
        <v>408287880</v>
      </c>
      <c r="FZ78" s="6">
        <v>408287880</v>
      </c>
      <c r="GA78" s="6">
        <v>408287880</v>
      </c>
      <c r="GB78" s="6">
        <v>408287880</v>
      </c>
      <c r="GC78" s="6">
        <v>408287880</v>
      </c>
      <c r="GD78" s="6">
        <v>408287880</v>
      </c>
      <c r="GE78" s="6">
        <v>408287880</v>
      </c>
      <c r="GF78" s="6">
        <v>408287880</v>
      </c>
      <c r="GG78" s="6">
        <v>408287880</v>
      </c>
      <c r="GH78" s="6">
        <v>408287880</v>
      </c>
      <c r="GI78" s="6">
        <v>408287880</v>
      </c>
      <c r="GJ78" s="6">
        <v>408287880</v>
      </c>
      <c r="GK78" s="6">
        <v>408287880</v>
      </c>
      <c r="GL78" s="6">
        <v>408287880</v>
      </c>
      <c r="GM78" s="6">
        <v>408287880</v>
      </c>
      <c r="GN78" s="6">
        <v>408287880</v>
      </c>
      <c r="GO78" s="6">
        <v>408287880</v>
      </c>
      <c r="GP78" s="6">
        <v>408287880</v>
      </c>
      <c r="GQ78" s="6">
        <v>408287880</v>
      </c>
      <c r="GR78" s="6">
        <v>408287880</v>
      </c>
      <c r="GS78" s="6">
        <v>408287880</v>
      </c>
      <c r="GT78" s="6">
        <v>408287880</v>
      </c>
      <c r="GU78" s="6">
        <v>408287880</v>
      </c>
      <c r="GV78" s="6">
        <v>408287880</v>
      </c>
      <c r="GW78" s="6">
        <v>408287880</v>
      </c>
      <c r="GX78" s="6">
        <v>408287880</v>
      </c>
      <c r="GY78" s="6">
        <v>408287880</v>
      </c>
      <c r="GZ78" s="6">
        <v>408287880</v>
      </c>
      <c r="HA78" s="6">
        <v>408287880</v>
      </c>
      <c r="HB78" s="6">
        <v>408287880</v>
      </c>
      <c r="HC78" s="6">
        <v>408287880</v>
      </c>
      <c r="HD78" s="6">
        <v>408287880</v>
      </c>
      <c r="HE78" s="6">
        <v>408287880</v>
      </c>
      <c r="HF78" s="6">
        <v>408287880</v>
      </c>
      <c r="HG78" s="6">
        <v>408287880</v>
      </c>
      <c r="HH78" s="6">
        <v>408287880</v>
      </c>
      <c r="HI78" s="6">
        <v>408287880</v>
      </c>
      <c r="HJ78" s="6">
        <v>408287880</v>
      </c>
      <c r="HK78" s="6">
        <v>408287880</v>
      </c>
      <c r="HL78" s="6">
        <v>408287880</v>
      </c>
      <c r="HM78" s="6">
        <v>408287880</v>
      </c>
      <c r="HN78" s="6">
        <v>408287880</v>
      </c>
      <c r="HO78" s="6">
        <v>408287880</v>
      </c>
      <c r="HP78" s="6">
        <v>408287880</v>
      </c>
      <c r="HQ78" s="6">
        <v>408287880</v>
      </c>
      <c r="HR78" s="6">
        <v>408287880</v>
      </c>
      <c r="HS78" s="6">
        <v>408287880</v>
      </c>
      <c r="HT78" s="6">
        <v>408287880</v>
      </c>
      <c r="HU78" s="6">
        <v>408287880</v>
      </c>
      <c r="HV78" s="6">
        <v>408287880</v>
      </c>
      <c r="HW78" s="6">
        <v>408287880</v>
      </c>
      <c r="HX78" s="6">
        <v>408287880</v>
      </c>
      <c r="HY78" s="6">
        <v>408287880</v>
      </c>
      <c r="HZ78" s="6">
        <v>408287880</v>
      </c>
      <c r="IA78" s="6">
        <v>408287880</v>
      </c>
      <c r="IB78" s="6">
        <v>408287880</v>
      </c>
      <c r="IC78" s="6">
        <v>408287880</v>
      </c>
      <c r="ID78" s="6">
        <v>408287880</v>
      </c>
      <c r="IE78" s="6">
        <v>408287880</v>
      </c>
      <c r="IF78" s="6">
        <v>408287880</v>
      </c>
      <c r="IG78" s="6">
        <v>408287880</v>
      </c>
      <c r="IH78" s="6">
        <v>408287880</v>
      </c>
      <c r="II78" s="6">
        <v>408287880</v>
      </c>
      <c r="IJ78" s="6">
        <v>408287880</v>
      </c>
      <c r="IK78" s="6">
        <v>408287880</v>
      </c>
      <c r="IL78" s="6">
        <v>408287880</v>
      </c>
      <c r="IM78" s="6">
        <v>408287880</v>
      </c>
      <c r="IN78" s="6">
        <v>408287880</v>
      </c>
      <c r="IO78" s="6">
        <v>408287880</v>
      </c>
      <c r="IP78" s="6">
        <v>408287880</v>
      </c>
      <c r="IQ78" s="6">
        <v>408287880</v>
      </c>
      <c r="IR78" s="6">
        <v>408287880</v>
      </c>
      <c r="IS78" s="6">
        <v>408287880</v>
      </c>
      <c r="IT78" s="6">
        <v>408287880</v>
      </c>
      <c r="IU78" s="6">
        <v>408287880</v>
      </c>
      <c r="IV78" s="6">
        <v>408287880</v>
      </c>
      <c r="IW78" s="6">
        <v>408287880</v>
      </c>
      <c r="IX78" s="6">
        <v>408287880</v>
      </c>
      <c r="IY78" s="6">
        <v>408287880</v>
      </c>
    </row>
    <row r="79" spans="1:259" s="6" customFormat="1" ht="16.5" x14ac:dyDescent="0.25">
      <c r="A79" s="88" t="s">
        <v>3</v>
      </c>
      <c r="B79" s="7" t="s">
        <v>50</v>
      </c>
      <c r="C79" s="7" t="s">
        <v>50</v>
      </c>
      <c r="D79" s="7" t="s">
        <v>50</v>
      </c>
      <c r="E79" s="7" t="s">
        <v>47</v>
      </c>
      <c r="F79" s="62"/>
      <c r="G79" s="23" t="s">
        <v>73</v>
      </c>
      <c r="H79" s="7" t="s">
        <v>5</v>
      </c>
      <c r="I79" s="8" t="s">
        <v>6</v>
      </c>
      <c r="J79" s="43">
        <v>1926000000</v>
      </c>
      <c r="K79" s="43"/>
      <c r="L79" s="43"/>
      <c r="M79" s="43">
        <f t="shared" si="25"/>
        <v>1926000000</v>
      </c>
      <c r="N79" s="9">
        <v>0</v>
      </c>
      <c r="O79" s="43">
        <v>1926000000</v>
      </c>
      <c r="P79" s="27">
        <f t="shared" si="23"/>
        <v>0</v>
      </c>
      <c r="Q79" s="9">
        <v>138755363</v>
      </c>
      <c r="R79" s="25">
        <f t="shared" si="28"/>
        <v>7.2043282969885769E-2</v>
      </c>
      <c r="S79" s="9">
        <v>106685373</v>
      </c>
      <c r="T79" s="10">
        <v>85384577</v>
      </c>
    </row>
    <row r="80" spans="1:259" ht="16.5" customHeight="1" x14ac:dyDescent="0.25">
      <c r="A80" s="89" t="s">
        <v>3</v>
      </c>
      <c r="B80" s="78" t="s">
        <v>50</v>
      </c>
      <c r="C80" s="78"/>
      <c r="D80" s="78"/>
      <c r="E80" s="78"/>
      <c r="F80" s="78"/>
      <c r="G80" s="78" t="s">
        <v>78</v>
      </c>
      <c r="H80" s="78" t="s">
        <v>5</v>
      </c>
      <c r="I80" s="78" t="s">
        <v>6</v>
      </c>
      <c r="J80" s="61">
        <f t="shared" ref="J80:Q80" si="31">J43+J36</f>
        <v>54584571847</v>
      </c>
      <c r="K80" s="61">
        <f t="shared" si="31"/>
        <v>772684820</v>
      </c>
      <c r="L80" s="61">
        <f t="shared" si="31"/>
        <v>772684820</v>
      </c>
      <c r="M80" s="61">
        <f t="shared" si="31"/>
        <v>54584571847</v>
      </c>
      <c r="N80" s="61">
        <f t="shared" ref="N80" si="32">N43+N36</f>
        <v>0</v>
      </c>
      <c r="O80" s="61">
        <f t="shared" si="31"/>
        <v>21166609012.810001</v>
      </c>
      <c r="P80" s="61">
        <f t="shared" si="31"/>
        <v>33417962834.189999</v>
      </c>
      <c r="Q80" s="61">
        <f t="shared" si="31"/>
        <v>17952417402.810001</v>
      </c>
      <c r="R80" s="73">
        <f t="shared" si="28"/>
        <v>0.32889178746570452</v>
      </c>
      <c r="S80" s="61">
        <f>S43+S36</f>
        <v>720870548.86000001</v>
      </c>
      <c r="T80" s="70">
        <f>T43+T36</f>
        <v>678133965.99000001</v>
      </c>
      <c r="U80" s="32"/>
    </row>
    <row r="81" spans="1:22" ht="16.5" customHeight="1" x14ac:dyDescent="0.25">
      <c r="A81" s="89" t="s">
        <v>3</v>
      </c>
      <c r="B81" s="78" t="s">
        <v>50</v>
      </c>
      <c r="C81" s="78"/>
      <c r="D81" s="78"/>
      <c r="E81" s="78"/>
      <c r="F81" s="78"/>
      <c r="G81" s="78" t="s">
        <v>78</v>
      </c>
      <c r="H81" s="78" t="s">
        <v>8</v>
      </c>
      <c r="I81" s="78">
        <v>20</v>
      </c>
      <c r="J81" s="61">
        <f t="shared" ref="J81:Q81" si="33">J44</f>
        <v>2873920000</v>
      </c>
      <c r="K81" s="61">
        <f t="shared" si="33"/>
        <v>0</v>
      </c>
      <c r="L81" s="61">
        <f t="shared" si="33"/>
        <v>0</v>
      </c>
      <c r="M81" s="61">
        <f t="shared" si="33"/>
        <v>2873920000</v>
      </c>
      <c r="N81" s="61">
        <f t="shared" ref="N81" si="34">N44</f>
        <v>0</v>
      </c>
      <c r="O81" s="61">
        <f t="shared" si="33"/>
        <v>0</v>
      </c>
      <c r="P81" s="61">
        <f t="shared" si="33"/>
        <v>2873920000</v>
      </c>
      <c r="Q81" s="61">
        <f t="shared" si="33"/>
        <v>0</v>
      </c>
      <c r="R81" s="73">
        <f t="shared" si="28"/>
        <v>0</v>
      </c>
      <c r="S81" s="61">
        <f>S44</f>
        <v>0</v>
      </c>
      <c r="T81" s="70">
        <f>T44</f>
        <v>0</v>
      </c>
      <c r="U81" s="32"/>
    </row>
    <row r="82" spans="1:22" ht="15.75" customHeight="1" thickBot="1" x14ac:dyDescent="0.3">
      <c r="A82" s="129" t="s">
        <v>81</v>
      </c>
      <c r="B82" s="130"/>
      <c r="C82" s="130"/>
      <c r="D82" s="130"/>
      <c r="E82" s="130"/>
      <c r="F82" s="130"/>
      <c r="G82" s="130"/>
      <c r="H82" s="130"/>
      <c r="I82" s="131"/>
      <c r="J82" s="74">
        <f t="shared" ref="J82:Q82" si="35">SUM(J80:J81)</f>
        <v>57458491847</v>
      </c>
      <c r="K82" s="74">
        <f t="shared" si="35"/>
        <v>772684820</v>
      </c>
      <c r="L82" s="74">
        <f t="shared" si="35"/>
        <v>772684820</v>
      </c>
      <c r="M82" s="74">
        <f t="shared" si="35"/>
        <v>57458491847</v>
      </c>
      <c r="N82" s="74">
        <f t="shared" ref="N82" si="36">SUM(N80:N81)</f>
        <v>0</v>
      </c>
      <c r="O82" s="74">
        <f t="shared" si="35"/>
        <v>21166609012.810001</v>
      </c>
      <c r="P82" s="74">
        <f t="shared" si="35"/>
        <v>36291882834.190002</v>
      </c>
      <c r="Q82" s="74">
        <f t="shared" si="35"/>
        <v>17952417402.810001</v>
      </c>
      <c r="R82" s="73">
        <f t="shared" si="28"/>
        <v>0.3124415003897692</v>
      </c>
      <c r="S82" s="74">
        <f>SUM(S80:S81)</f>
        <v>720870548.86000001</v>
      </c>
      <c r="T82" s="75">
        <f>SUM(T80:T81)</f>
        <v>678133965.99000001</v>
      </c>
    </row>
    <row r="83" spans="1:22" ht="15.75" customHeight="1" thickBot="1" x14ac:dyDescent="0.3">
      <c r="A83" s="132" t="s">
        <v>85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4"/>
    </row>
    <row r="84" spans="1:22" s="45" customFormat="1" ht="24.75" customHeight="1" x14ac:dyDescent="0.25">
      <c r="A84" s="87" t="s">
        <v>3</v>
      </c>
      <c r="B84" s="11" t="s">
        <v>51</v>
      </c>
      <c r="C84" s="11" t="s">
        <v>51</v>
      </c>
      <c r="D84" s="11"/>
      <c r="E84" s="11"/>
      <c r="F84" s="11"/>
      <c r="G84" s="12" t="s">
        <v>102</v>
      </c>
      <c r="H84" s="11" t="s">
        <v>5</v>
      </c>
      <c r="I84" s="13">
        <v>10</v>
      </c>
      <c r="J84" s="14">
        <f>J85</f>
        <v>1700000000</v>
      </c>
      <c r="K84" s="14">
        <f t="shared" ref="K84:L84" si="37">K85</f>
        <v>0</v>
      </c>
      <c r="L84" s="24">
        <f t="shared" si="37"/>
        <v>0</v>
      </c>
      <c r="M84" s="24">
        <f t="shared" ref="M84:P85" si="38">M85</f>
        <v>1700000000</v>
      </c>
      <c r="N84" s="14">
        <f>N85</f>
        <v>0</v>
      </c>
      <c r="O84" s="14">
        <f t="shared" si="38"/>
        <v>1299128860</v>
      </c>
      <c r="P84" s="24">
        <f t="shared" si="38"/>
        <v>400871140</v>
      </c>
      <c r="Q84" s="14">
        <f t="shared" ref="Q84" si="39">Q85</f>
        <v>1299128860</v>
      </c>
      <c r="R84" s="47">
        <f t="shared" ref="R84:R91" si="40">IF(Q84&gt;1,Q84/(M84-N84),0)</f>
        <v>0.76419344705882353</v>
      </c>
      <c r="S84" s="14">
        <f>S85</f>
        <v>0</v>
      </c>
      <c r="T84" s="22">
        <f>T85</f>
        <v>0</v>
      </c>
    </row>
    <row r="85" spans="1:22" s="45" customFormat="1" ht="24.75" customHeight="1" x14ac:dyDescent="0.25">
      <c r="A85" s="87" t="s">
        <v>3</v>
      </c>
      <c r="B85" s="11" t="s">
        <v>51</v>
      </c>
      <c r="C85" s="11" t="s">
        <v>51</v>
      </c>
      <c r="D85" s="11" t="s">
        <v>34</v>
      </c>
      <c r="E85" s="11"/>
      <c r="F85" s="11"/>
      <c r="G85" s="12" t="s">
        <v>87</v>
      </c>
      <c r="H85" s="11" t="s">
        <v>5</v>
      </c>
      <c r="I85" s="13">
        <v>10</v>
      </c>
      <c r="J85" s="14">
        <f>J86</f>
        <v>1700000000</v>
      </c>
      <c r="K85" s="14">
        <f>K86</f>
        <v>0</v>
      </c>
      <c r="L85" s="24">
        <f>L86</f>
        <v>0</v>
      </c>
      <c r="M85" s="24">
        <f t="shared" si="38"/>
        <v>1700000000</v>
      </c>
      <c r="N85" s="14">
        <f t="shared" si="38"/>
        <v>0</v>
      </c>
      <c r="O85" s="14">
        <f t="shared" si="38"/>
        <v>1299128860</v>
      </c>
      <c r="P85" s="24">
        <f t="shared" si="38"/>
        <v>400871140</v>
      </c>
      <c r="Q85" s="14">
        <f>Q86</f>
        <v>1299128860</v>
      </c>
      <c r="R85" s="47">
        <f t="shared" si="40"/>
        <v>0.76419344705882353</v>
      </c>
      <c r="S85" s="14">
        <f>S86</f>
        <v>0</v>
      </c>
      <c r="T85" s="22">
        <f>T86</f>
        <v>0</v>
      </c>
    </row>
    <row r="86" spans="1:22" s="45" customFormat="1" ht="24.75" customHeight="1" x14ac:dyDescent="0.25">
      <c r="A86" s="88" t="s">
        <v>3</v>
      </c>
      <c r="B86" s="7" t="s">
        <v>51</v>
      </c>
      <c r="C86" s="7" t="s">
        <v>51</v>
      </c>
      <c r="D86" s="7" t="s">
        <v>34</v>
      </c>
      <c r="E86" s="62" t="s">
        <v>223</v>
      </c>
      <c r="F86" s="7"/>
      <c r="G86" s="23" t="s">
        <v>222</v>
      </c>
      <c r="H86" s="7" t="s">
        <v>5</v>
      </c>
      <c r="I86" s="8">
        <v>10</v>
      </c>
      <c r="J86" s="27">
        <v>1700000000</v>
      </c>
      <c r="K86" s="27">
        <v>0</v>
      </c>
      <c r="L86" s="27"/>
      <c r="M86" s="27">
        <f t="shared" ref="M86:M91" si="41">J86+K86-L86</f>
        <v>1700000000</v>
      </c>
      <c r="N86" s="27">
        <v>0</v>
      </c>
      <c r="O86" s="9">
        <v>1299128860</v>
      </c>
      <c r="P86" s="27">
        <f>+M86-O86-N86</f>
        <v>400871140</v>
      </c>
      <c r="Q86" s="9">
        <v>1299128860</v>
      </c>
      <c r="R86" s="47">
        <f>IF(Q86&gt;1,Q86/(M86-N86),0)</f>
        <v>0.76419344705882353</v>
      </c>
      <c r="S86" s="9">
        <v>0</v>
      </c>
      <c r="T86" s="10">
        <v>0</v>
      </c>
    </row>
    <row r="87" spans="1:22" s="45" customFormat="1" ht="24.75" customHeight="1" x14ac:dyDescent="0.25">
      <c r="A87" s="87" t="s">
        <v>3</v>
      </c>
      <c r="B87" s="11" t="s">
        <v>51</v>
      </c>
      <c r="C87" s="11" t="s">
        <v>70</v>
      </c>
      <c r="D87" s="11"/>
      <c r="E87" s="11"/>
      <c r="F87" s="11"/>
      <c r="G87" s="12" t="s">
        <v>135</v>
      </c>
      <c r="H87" s="11" t="s">
        <v>5</v>
      </c>
      <c r="I87" s="13">
        <v>10</v>
      </c>
      <c r="J87" s="14">
        <f>J88</f>
        <v>1416000000</v>
      </c>
      <c r="K87" s="24">
        <f t="shared" ref="K87:L88" si="42">K88</f>
        <v>0</v>
      </c>
      <c r="L87" s="24">
        <f t="shared" si="42"/>
        <v>0</v>
      </c>
      <c r="M87" s="24">
        <f>J87+K87-L87</f>
        <v>1416000000</v>
      </c>
      <c r="N87" s="14">
        <v>0</v>
      </c>
      <c r="O87" s="14">
        <f t="shared" ref="O87:Q88" si="43">O88</f>
        <v>199356798</v>
      </c>
      <c r="P87" s="24">
        <f>P88</f>
        <v>1216643202</v>
      </c>
      <c r="Q87" s="14">
        <f t="shared" si="43"/>
        <v>199356798</v>
      </c>
      <c r="R87" s="47">
        <f>IF(Q87&gt;1,Q87/(M87-N87),0)</f>
        <v>0.14078869915254238</v>
      </c>
      <c r="S87" s="14">
        <f>S88</f>
        <v>199356798</v>
      </c>
      <c r="T87" s="22">
        <f>T88</f>
        <v>199356798</v>
      </c>
    </row>
    <row r="88" spans="1:22" s="45" customFormat="1" ht="24.75" customHeight="1" x14ac:dyDescent="0.25">
      <c r="A88" s="87" t="s">
        <v>3</v>
      </c>
      <c r="B88" s="11" t="s">
        <v>51</v>
      </c>
      <c r="C88" s="11" t="s">
        <v>70</v>
      </c>
      <c r="D88" s="11" t="s">
        <v>50</v>
      </c>
      <c r="E88" s="11"/>
      <c r="F88" s="11"/>
      <c r="G88" s="12" t="s">
        <v>103</v>
      </c>
      <c r="H88" s="11" t="s">
        <v>5</v>
      </c>
      <c r="I88" s="13">
        <v>10</v>
      </c>
      <c r="J88" s="24">
        <f>J89</f>
        <v>1416000000</v>
      </c>
      <c r="K88" s="24">
        <f t="shared" si="42"/>
        <v>0</v>
      </c>
      <c r="L88" s="24">
        <f t="shared" si="42"/>
        <v>0</v>
      </c>
      <c r="M88" s="24">
        <f>J88+K88-L88</f>
        <v>1416000000</v>
      </c>
      <c r="N88" s="24"/>
      <c r="O88" s="24">
        <f t="shared" si="43"/>
        <v>199356798</v>
      </c>
      <c r="P88" s="24">
        <f t="shared" si="43"/>
        <v>1216643202</v>
      </c>
      <c r="Q88" s="14">
        <f t="shared" si="43"/>
        <v>199356798</v>
      </c>
      <c r="R88" s="47">
        <f t="shared" si="40"/>
        <v>0.14078869915254238</v>
      </c>
      <c r="S88" s="14">
        <f>S89</f>
        <v>199356798</v>
      </c>
      <c r="T88" s="22">
        <f>T89</f>
        <v>199356798</v>
      </c>
    </row>
    <row r="89" spans="1:22" s="6" customFormat="1" ht="24.75" customHeight="1" x14ac:dyDescent="0.25">
      <c r="A89" s="87" t="s">
        <v>3</v>
      </c>
      <c r="B89" s="11" t="s">
        <v>51</v>
      </c>
      <c r="C89" s="11" t="s">
        <v>70</v>
      </c>
      <c r="D89" s="11" t="s">
        <v>50</v>
      </c>
      <c r="E89" s="11" t="s">
        <v>71</v>
      </c>
      <c r="F89" s="11"/>
      <c r="G89" s="12" t="s">
        <v>214</v>
      </c>
      <c r="H89" s="11" t="s">
        <v>5</v>
      </c>
      <c r="I89" s="13">
        <v>10</v>
      </c>
      <c r="J89" s="24">
        <f>J90+J91</f>
        <v>1416000000</v>
      </c>
      <c r="K89" s="24">
        <f t="shared" ref="K89:L89" si="44">K90+K91</f>
        <v>0</v>
      </c>
      <c r="L89" s="24">
        <f t="shared" si="44"/>
        <v>0</v>
      </c>
      <c r="M89" s="24">
        <f>J89+K89-L89</f>
        <v>1416000000</v>
      </c>
      <c r="N89" s="24">
        <f>N90+N91</f>
        <v>0</v>
      </c>
      <c r="O89" s="24">
        <f>O90+O91</f>
        <v>199356798</v>
      </c>
      <c r="P89" s="24">
        <f>P90+P91</f>
        <v>1216643202</v>
      </c>
      <c r="Q89" s="24">
        <f>Q90+Q91</f>
        <v>199356798</v>
      </c>
      <c r="R89" s="26">
        <f t="shared" si="40"/>
        <v>0.14078869915254238</v>
      </c>
      <c r="S89" s="14">
        <f>S90+S91</f>
        <v>199356798</v>
      </c>
      <c r="T89" s="22">
        <f>T90+T91</f>
        <v>199356798</v>
      </c>
    </row>
    <row r="90" spans="1:22" s="6" customFormat="1" ht="16.5" customHeight="1" x14ac:dyDescent="0.25">
      <c r="A90" s="88" t="s">
        <v>3</v>
      </c>
      <c r="B90" s="7" t="s">
        <v>51</v>
      </c>
      <c r="C90" s="7" t="s">
        <v>70</v>
      </c>
      <c r="D90" s="7" t="s">
        <v>50</v>
      </c>
      <c r="E90" s="7" t="s">
        <v>71</v>
      </c>
      <c r="F90" s="7" t="s">
        <v>35</v>
      </c>
      <c r="G90" s="23" t="s">
        <v>74</v>
      </c>
      <c r="H90" s="7" t="s">
        <v>5</v>
      </c>
      <c r="I90" s="7" t="s">
        <v>6</v>
      </c>
      <c r="J90" s="27">
        <v>946269000</v>
      </c>
      <c r="K90" s="27"/>
      <c r="L90" s="27"/>
      <c r="M90" s="27">
        <f t="shared" si="41"/>
        <v>946269000</v>
      </c>
      <c r="N90" s="9"/>
      <c r="O90" s="27">
        <v>128017907</v>
      </c>
      <c r="P90" s="27">
        <f>+M90-O90-N90</f>
        <v>818251093</v>
      </c>
      <c r="Q90" s="27">
        <v>128017907</v>
      </c>
      <c r="R90" s="25">
        <f t="shared" si="40"/>
        <v>0.13528701352363862</v>
      </c>
      <c r="S90" s="27">
        <v>128017907</v>
      </c>
      <c r="T90" s="48">
        <v>128017907</v>
      </c>
    </row>
    <row r="91" spans="1:22" s="45" customFormat="1" ht="16.5" customHeight="1" x14ac:dyDescent="0.25">
      <c r="A91" s="88" t="s">
        <v>3</v>
      </c>
      <c r="B91" s="7" t="s">
        <v>51</v>
      </c>
      <c r="C91" s="7" t="s">
        <v>70</v>
      </c>
      <c r="D91" s="7" t="s">
        <v>50</v>
      </c>
      <c r="E91" s="7" t="s">
        <v>71</v>
      </c>
      <c r="F91" s="7" t="s">
        <v>37</v>
      </c>
      <c r="G91" s="23" t="s">
        <v>75</v>
      </c>
      <c r="H91" s="7" t="s">
        <v>5</v>
      </c>
      <c r="I91" s="7" t="s">
        <v>6</v>
      </c>
      <c r="J91" s="27">
        <v>469731000</v>
      </c>
      <c r="K91" s="27"/>
      <c r="L91" s="27"/>
      <c r="M91" s="27">
        <f t="shared" si="41"/>
        <v>469731000</v>
      </c>
      <c r="N91" s="9">
        <v>0</v>
      </c>
      <c r="O91" s="27">
        <v>71338891</v>
      </c>
      <c r="P91" s="27">
        <f>+M91-O91-N91</f>
        <v>398392109</v>
      </c>
      <c r="Q91" s="27">
        <v>71338891</v>
      </c>
      <c r="R91" s="25">
        <f t="shared" si="40"/>
        <v>0.15187179683691304</v>
      </c>
      <c r="S91" s="27">
        <v>71338891</v>
      </c>
      <c r="T91" s="48">
        <v>71338891</v>
      </c>
    </row>
    <row r="92" spans="1:22" s="52" customFormat="1" ht="16.5" customHeight="1" x14ac:dyDescent="0.25">
      <c r="A92" s="89" t="s">
        <v>3</v>
      </c>
      <c r="B92" s="78" t="s">
        <v>51</v>
      </c>
      <c r="C92" s="78"/>
      <c r="D92" s="78"/>
      <c r="E92" s="78"/>
      <c r="F92" s="78"/>
      <c r="G92" s="79" t="s">
        <v>17</v>
      </c>
      <c r="H92" s="78" t="s">
        <v>5</v>
      </c>
      <c r="I92" s="80" t="s">
        <v>6</v>
      </c>
      <c r="J92" s="61">
        <f>+J87+J84</f>
        <v>3116000000</v>
      </c>
      <c r="K92" s="61">
        <f t="shared" ref="K92:Q92" si="45">+K87+K84</f>
        <v>0</v>
      </c>
      <c r="L92" s="61">
        <f t="shared" si="45"/>
        <v>0</v>
      </c>
      <c r="M92" s="61">
        <f t="shared" si="45"/>
        <v>3116000000</v>
      </c>
      <c r="N92" s="61">
        <f t="shared" si="45"/>
        <v>0</v>
      </c>
      <c r="O92" s="61">
        <f t="shared" si="45"/>
        <v>1498485658</v>
      </c>
      <c r="P92" s="61">
        <f t="shared" si="45"/>
        <v>1617514342</v>
      </c>
      <c r="Q92" s="61">
        <f t="shared" si="45"/>
        <v>1498485658</v>
      </c>
      <c r="R92" s="73">
        <f>IF(Q92&gt;1,Q92/(M92-N92),0)</f>
        <v>0.48090040372272141</v>
      </c>
      <c r="S92" s="61">
        <f t="shared" ref="S92:T92" si="46">+S87+S84</f>
        <v>199356798</v>
      </c>
      <c r="T92" s="70">
        <f t="shared" si="46"/>
        <v>199356798</v>
      </c>
      <c r="U92" s="51"/>
      <c r="V92" s="51"/>
    </row>
    <row r="93" spans="1:22" s="6" customFormat="1" ht="16.5" customHeight="1" thickBot="1" x14ac:dyDescent="0.3">
      <c r="A93" s="129" t="s">
        <v>27</v>
      </c>
      <c r="B93" s="130"/>
      <c r="C93" s="130"/>
      <c r="D93" s="130"/>
      <c r="E93" s="130"/>
      <c r="F93" s="130"/>
      <c r="G93" s="130"/>
      <c r="H93" s="130"/>
      <c r="I93" s="131"/>
      <c r="J93" s="74">
        <f>J92</f>
        <v>3116000000</v>
      </c>
      <c r="K93" s="74">
        <f t="shared" ref="K93:L93" si="47">K92</f>
        <v>0</v>
      </c>
      <c r="L93" s="74">
        <f t="shared" si="47"/>
        <v>0</v>
      </c>
      <c r="M93" s="74">
        <f>M92</f>
        <v>3116000000</v>
      </c>
      <c r="N93" s="74">
        <f>N92</f>
        <v>0</v>
      </c>
      <c r="O93" s="74">
        <f>O92</f>
        <v>1498485658</v>
      </c>
      <c r="P93" s="74">
        <f>P92</f>
        <v>1617514342</v>
      </c>
      <c r="Q93" s="74">
        <f>Q92</f>
        <v>1498485658</v>
      </c>
      <c r="R93" s="73">
        <f>IF(Q93&gt;1,Q93/(M93-N93),0)</f>
        <v>0.48090040372272141</v>
      </c>
      <c r="S93" s="74">
        <f>S92</f>
        <v>199356798</v>
      </c>
      <c r="T93" s="75">
        <f>T92</f>
        <v>199356798</v>
      </c>
    </row>
    <row r="94" spans="1:22" s="45" customFormat="1" ht="16.5" customHeight="1" thickBot="1" x14ac:dyDescent="0.3">
      <c r="A94" s="132" t="s">
        <v>100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4"/>
    </row>
    <row r="95" spans="1:22" s="45" customFormat="1" ht="16.5" customHeight="1" x14ac:dyDescent="0.25">
      <c r="A95" s="87" t="s">
        <v>3</v>
      </c>
      <c r="B95" s="11" t="s">
        <v>72</v>
      </c>
      <c r="C95" s="11"/>
      <c r="D95" s="11"/>
      <c r="E95" s="11"/>
      <c r="F95" s="11"/>
      <c r="G95" s="12" t="s">
        <v>84</v>
      </c>
      <c r="H95" s="11" t="s">
        <v>5</v>
      </c>
      <c r="I95" s="11" t="s">
        <v>6</v>
      </c>
      <c r="J95" s="24">
        <f>J97</f>
        <v>500000000</v>
      </c>
      <c r="K95" s="24">
        <f t="shared" ref="K95:L95" si="48">K97</f>
        <v>0</v>
      </c>
      <c r="L95" s="24">
        <f t="shared" si="48"/>
        <v>0</v>
      </c>
      <c r="M95" s="24">
        <f>M97</f>
        <v>500000000</v>
      </c>
      <c r="N95" s="24">
        <f>N97+N101</f>
        <v>0</v>
      </c>
      <c r="O95" s="24">
        <f>O97</f>
        <v>161720348</v>
      </c>
      <c r="P95" s="24">
        <f>P97</f>
        <v>338279652</v>
      </c>
      <c r="Q95" s="24">
        <f>Q97</f>
        <v>161720348</v>
      </c>
      <c r="R95" s="26">
        <f>IF(Q95&gt;1,Q95/(M95-N95),0)</f>
        <v>0.32344069600000003</v>
      </c>
      <c r="S95" s="24">
        <f>S97</f>
        <v>161720348</v>
      </c>
      <c r="T95" s="33">
        <f>T97</f>
        <v>79179110</v>
      </c>
    </row>
    <row r="96" spans="1:22" s="45" customFormat="1" ht="16.5" customHeight="1" x14ac:dyDescent="0.25">
      <c r="A96" s="87" t="s">
        <v>3</v>
      </c>
      <c r="B96" s="11" t="s">
        <v>72</v>
      </c>
      <c r="C96" s="11"/>
      <c r="D96" s="11"/>
      <c r="E96" s="11"/>
      <c r="F96" s="11"/>
      <c r="G96" s="12" t="s">
        <v>84</v>
      </c>
      <c r="H96" s="11" t="s">
        <v>5</v>
      </c>
      <c r="I96" s="11">
        <v>11</v>
      </c>
      <c r="J96" s="24">
        <f>J100</f>
        <v>906000000</v>
      </c>
      <c r="K96" s="24">
        <f t="shared" ref="K96:L96" si="49">K100</f>
        <v>0</v>
      </c>
      <c r="L96" s="24">
        <f t="shared" si="49"/>
        <v>0</v>
      </c>
      <c r="M96" s="24">
        <f>M100</f>
        <v>906000000</v>
      </c>
      <c r="N96" s="24">
        <f>N100</f>
        <v>0</v>
      </c>
      <c r="O96" s="24">
        <f>O100</f>
        <v>0</v>
      </c>
      <c r="P96" s="24">
        <f>P100</f>
        <v>906000000</v>
      </c>
      <c r="Q96" s="24">
        <f>Q100</f>
        <v>0</v>
      </c>
      <c r="R96" s="26">
        <f t="shared" ref="R96:R107" si="50">IF(Q96&gt;1,Q96/(M96-N96),0)</f>
        <v>0</v>
      </c>
      <c r="S96" s="24">
        <f>S100</f>
        <v>0</v>
      </c>
      <c r="T96" s="33">
        <f>T100</f>
        <v>0</v>
      </c>
    </row>
    <row r="97" spans="1:20" s="6" customFormat="1" ht="16.5" customHeight="1" x14ac:dyDescent="0.25">
      <c r="A97" s="87" t="s">
        <v>3</v>
      </c>
      <c r="B97" s="11" t="s">
        <v>72</v>
      </c>
      <c r="C97" s="11" t="s">
        <v>34</v>
      </c>
      <c r="D97" s="11"/>
      <c r="E97" s="11"/>
      <c r="F97" s="11"/>
      <c r="G97" s="12" t="s">
        <v>82</v>
      </c>
      <c r="H97" s="11" t="s">
        <v>5</v>
      </c>
      <c r="I97" s="11" t="s">
        <v>6</v>
      </c>
      <c r="J97" s="24">
        <f>J98+J99</f>
        <v>500000000</v>
      </c>
      <c r="K97" s="24">
        <f t="shared" ref="K97" si="51">K98+K99</f>
        <v>0</v>
      </c>
      <c r="L97" s="24">
        <f>L98+L99</f>
        <v>0</v>
      </c>
      <c r="M97" s="24">
        <f>M98+M99</f>
        <v>500000000</v>
      </c>
      <c r="N97" s="24">
        <f>N98+N99</f>
        <v>0</v>
      </c>
      <c r="O97" s="24">
        <f>O98+O99</f>
        <v>161720348</v>
      </c>
      <c r="P97" s="24">
        <f>M97-O97-N97</f>
        <v>338279652</v>
      </c>
      <c r="Q97" s="24">
        <f>Q98+Q99</f>
        <v>161720348</v>
      </c>
      <c r="R97" s="26">
        <f>IF(Q97&gt;1,Q97/(M97-N97),0)</f>
        <v>0.32344069600000003</v>
      </c>
      <c r="S97" s="24">
        <f>S98+S99</f>
        <v>161720348</v>
      </c>
      <c r="T97" s="33">
        <f>T98+T99</f>
        <v>79179110</v>
      </c>
    </row>
    <row r="98" spans="1:20" s="6" customFormat="1" ht="16.5" customHeight="1" x14ac:dyDescent="0.25">
      <c r="A98" s="87" t="s">
        <v>3</v>
      </c>
      <c r="B98" s="7" t="s">
        <v>72</v>
      </c>
      <c r="C98" s="7" t="s">
        <v>34</v>
      </c>
      <c r="D98" s="7" t="s">
        <v>50</v>
      </c>
      <c r="E98" s="7" t="s">
        <v>35</v>
      </c>
      <c r="F98" s="7"/>
      <c r="G98" s="23" t="s">
        <v>76</v>
      </c>
      <c r="H98" s="7" t="s">
        <v>5</v>
      </c>
      <c r="I98" s="7" t="s">
        <v>6</v>
      </c>
      <c r="J98" s="27">
        <v>490000000</v>
      </c>
      <c r="K98" s="27"/>
      <c r="L98" s="27"/>
      <c r="M98" s="27">
        <f t="shared" ref="M98:M99" si="52">J98+K98-L98</f>
        <v>490000000</v>
      </c>
      <c r="N98" s="9">
        <v>0</v>
      </c>
      <c r="O98" s="27">
        <v>161720348</v>
      </c>
      <c r="P98" s="27">
        <f>+M98-O98-N98</f>
        <v>328279652</v>
      </c>
      <c r="Q98" s="27">
        <v>161720348</v>
      </c>
      <c r="R98" s="26">
        <f>IF(Q98&gt;1,Q98/(M98-N98),0)</f>
        <v>0.33004152653061225</v>
      </c>
      <c r="S98" s="27">
        <v>161720348</v>
      </c>
      <c r="T98" s="48">
        <v>79179110</v>
      </c>
    </row>
    <row r="99" spans="1:20" s="45" customFormat="1" ht="16.5" customHeight="1" x14ac:dyDescent="0.25">
      <c r="A99" s="87" t="s">
        <v>3</v>
      </c>
      <c r="B99" s="7" t="s">
        <v>72</v>
      </c>
      <c r="C99" s="7" t="s">
        <v>34</v>
      </c>
      <c r="D99" s="7" t="s">
        <v>50</v>
      </c>
      <c r="E99" s="7" t="s">
        <v>43</v>
      </c>
      <c r="F99" s="7"/>
      <c r="G99" s="23" t="s">
        <v>77</v>
      </c>
      <c r="H99" s="7" t="s">
        <v>5</v>
      </c>
      <c r="I99" s="7" t="s">
        <v>6</v>
      </c>
      <c r="J99" s="27">
        <v>10000000</v>
      </c>
      <c r="K99" s="27"/>
      <c r="L99" s="27"/>
      <c r="M99" s="27">
        <f t="shared" si="52"/>
        <v>10000000</v>
      </c>
      <c r="N99" s="9">
        <v>0</v>
      </c>
      <c r="O99" s="27">
        <v>0</v>
      </c>
      <c r="P99" s="27">
        <f>+M99-O99-N99</f>
        <v>10000000</v>
      </c>
      <c r="Q99" s="27">
        <v>0</v>
      </c>
      <c r="R99" s="26">
        <f t="shared" si="50"/>
        <v>0</v>
      </c>
      <c r="S99" s="27">
        <v>0</v>
      </c>
      <c r="T99" s="48">
        <v>0</v>
      </c>
    </row>
    <row r="100" spans="1:20" s="45" customFormat="1" ht="16.5" customHeight="1" x14ac:dyDescent="0.25">
      <c r="A100" s="87" t="s">
        <v>3</v>
      </c>
      <c r="B100" s="11" t="s">
        <v>72</v>
      </c>
      <c r="C100" s="11" t="s">
        <v>70</v>
      </c>
      <c r="D100" s="11"/>
      <c r="E100" s="11"/>
      <c r="F100" s="11"/>
      <c r="G100" s="12" t="s">
        <v>133</v>
      </c>
      <c r="H100" s="11" t="s">
        <v>5</v>
      </c>
      <c r="I100" s="11">
        <v>11</v>
      </c>
      <c r="J100" s="24">
        <f>J101</f>
        <v>906000000</v>
      </c>
      <c r="K100" s="24"/>
      <c r="L100" s="24"/>
      <c r="M100" s="24">
        <f>M101</f>
        <v>906000000</v>
      </c>
      <c r="N100" s="14">
        <f>N101</f>
        <v>0</v>
      </c>
      <c r="O100" s="24">
        <f t="shared" ref="O100:T101" si="53">O101</f>
        <v>0</v>
      </c>
      <c r="P100" s="24">
        <f>+M100-O100-N100</f>
        <v>906000000</v>
      </c>
      <c r="Q100" s="24">
        <f t="shared" si="53"/>
        <v>0</v>
      </c>
      <c r="R100" s="26">
        <f t="shared" si="50"/>
        <v>0</v>
      </c>
      <c r="S100" s="24">
        <f t="shared" si="53"/>
        <v>0</v>
      </c>
      <c r="T100" s="33">
        <f t="shared" si="53"/>
        <v>0</v>
      </c>
    </row>
    <row r="101" spans="1:20" s="6" customFormat="1" ht="16.5" customHeight="1" x14ac:dyDescent="0.25">
      <c r="A101" s="87" t="s">
        <v>3</v>
      </c>
      <c r="B101" s="11" t="s">
        <v>72</v>
      </c>
      <c r="C101" s="11" t="s">
        <v>70</v>
      </c>
      <c r="D101" s="68" t="s">
        <v>34</v>
      </c>
      <c r="E101" s="11"/>
      <c r="F101" s="11"/>
      <c r="G101" s="12" t="s">
        <v>83</v>
      </c>
      <c r="H101" s="11" t="s">
        <v>5</v>
      </c>
      <c r="I101" s="11">
        <v>11</v>
      </c>
      <c r="J101" s="24">
        <f>J102</f>
        <v>906000000</v>
      </c>
      <c r="K101" s="24">
        <f t="shared" ref="K101:L101" si="54">K102</f>
        <v>0</v>
      </c>
      <c r="L101" s="24">
        <f t="shared" si="54"/>
        <v>0</v>
      </c>
      <c r="M101" s="24">
        <f>M102</f>
        <v>906000000</v>
      </c>
      <c r="N101" s="14">
        <f>N102</f>
        <v>0</v>
      </c>
      <c r="O101" s="24">
        <f t="shared" si="53"/>
        <v>0</v>
      </c>
      <c r="P101" s="24">
        <f>+M101-O101-N101</f>
        <v>906000000</v>
      </c>
      <c r="Q101" s="24">
        <f t="shared" si="53"/>
        <v>0</v>
      </c>
      <c r="R101" s="26">
        <f t="shared" si="50"/>
        <v>0</v>
      </c>
      <c r="S101" s="24">
        <f t="shared" si="53"/>
        <v>0</v>
      </c>
      <c r="T101" s="33">
        <f t="shared" si="53"/>
        <v>0</v>
      </c>
    </row>
    <row r="102" spans="1:20" ht="18" customHeight="1" x14ac:dyDescent="0.25">
      <c r="A102" s="88" t="s">
        <v>3</v>
      </c>
      <c r="B102" s="7" t="s">
        <v>72</v>
      </c>
      <c r="C102" s="7" t="s">
        <v>70</v>
      </c>
      <c r="D102" s="7" t="s">
        <v>34</v>
      </c>
      <c r="E102" s="7"/>
      <c r="F102" s="7"/>
      <c r="G102" s="23" t="s">
        <v>83</v>
      </c>
      <c r="H102" s="7" t="s">
        <v>5</v>
      </c>
      <c r="I102" s="7">
        <v>11</v>
      </c>
      <c r="J102" s="27">
        <v>906000000</v>
      </c>
      <c r="K102" s="27">
        <v>0</v>
      </c>
      <c r="L102" s="27">
        <v>0</v>
      </c>
      <c r="M102" s="27">
        <f>J102+K102-L102</f>
        <v>906000000</v>
      </c>
      <c r="N102" s="9">
        <v>0</v>
      </c>
      <c r="O102" s="27"/>
      <c r="P102" s="27">
        <f>+M102-O102-N102</f>
        <v>906000000</v>
      </c>
      <c r="Q102" s="27"/>
      <c r="R102" s="25">
        <f t="shared" si="50"/>
        <v>0</v>
      </c>
      <c r="S102" s="27"/>
      <c r="T102" s="48"/>
    </row>
    <row r="103" spans="1:20" ht="26.25" customHeight="1" x14ac:dyDescent="0.25">
      <c r="A103" s="89" t="s">
        <v>3</v>
      </c>
      <c r="B103" s="78" t="s">
        <v>72</v>
      </c>
      <c r="C103" s="78"/>
      <c r="D103" s="78"/>
      <c r="E103" s="78"/>
      <c r="F103" s="78"/>
      <c r="G103" s="79" t="s">
        <v>99</v>
      </c>
      <c r="H103" s="78" t="s">
        <v>5</v>
      </c>
      <c r="I103" s="80" t="s">
        <v>6</v>
      </c>
      <c r="J103" s="61">
        <f>J95</f>
        <v>500000000</v>
      </c>
      <c r="K103" s="61">
        <f t="shared" ref="K103:L103" si="55">K95</f>
        <v>0</v>
      </c>
      <c r="L103" s="61">
        <f t="shared" si="55"/>
        <v>0</v>
      </c>
      <c r="M103" s="61">
        <f>M95</f>
        <v>500000000</v>
      </c>
      <c r="N103" s="61">
        <f>N97</f>
        <v>0</v>
      </c>
      <c r="O103" s="61">
        <f>O97</f>
        <v>161720348</v>
      </c>
      <c r="P103" s="61">
        <f>P97</f>
        <v>338279652</v>
      </c>
      <c r="Q103" s="61">
        <f>Q97</f>
        <v>161720348</v>
      </c>
      <c r="R103" s="73">
        <f t="shared" si="50"/>
        <v>0.32344069600000003</v>
      </c>
      <c r="S103" s="61">
        <f>S97</f>
        <v>161720348</v>
      </c>
      <c r="T103" s="70">
        <f>T97</f>
        <v>79179110</v>
      </c>
    </row>
    <row r="104" spans="1:20" ht="26.25" customHeight="1" x14ac:dyDescent="0.25">
      <c r="A104" s="89" t="s">
        <v>3</v>
      </c>
      <c r="B104" s="78" t="s">
        <v>72</v>
      </c>
      <c r="C104" s="78"/>
      <c r="D104" s="78"/>
      <c r="E104" s="78"/>
      <c r="F104" s="78"/>
      <c r="G104" s="79" t="s">
        <v>99</v>
      </c>
      <c r="H104" s="78" t="s">
        <v>5</v>
      </c>
      <c r="I104" s="80">
        <v>11</v>
      </c>
      <c r="J104" s="61">
        <f>J96</f>
        <v>906000000</v>
      </c>
      <c r="K104" s="61">
        <f t="shared" ref="K104:L104" si="56">K96</f>
        <v>0</v>
      </c>
      <c r="L104" s="61">
        <f t="shared" si="56"/>
        <v>0</v>
      </c>
      <c r="M104" s="61">
        <f>M96</f>
        <v>906000000</v>
      </c>
      <c r="N104" s="61">
        <f>N101</f>
        <v>0</v>
      </c>
      <c r="O104" s="61">
        <f>O96</f>
        <v>0</v>
      </c>
      <c r="P104" s="61">
        <f>P96</f>
        <v>906000000</v>
      </c>
      <c r="Q104" s="61">
        <f>Q96</f>
        <v>0</v>
      </c>
      <c r="R104" s="73">
        <f t="shared" si="50"/>
        <v>0</v>
      </c>
      <c r="S104" s="61">
        <f>S96</f>
        <v>0</v>
      </c>
      <c r="T104" s="70">
        <f>T96</f>
        <v>0</v>
      </c>
    </row>
    <row r="105" spans="1:20" ht="16.5" customHeight="1" x14ac:dyDescent="0.25">
      <c r="A105" s="129" t="s">
        <v>104</v>
      </c>
      <c r="B105" s="130"/>
      <c r="C105" s="130"/>
      <c r="D105" s="130"/>
      <c r="E105" s="130"/>
      <c r="F105" s="130"/>
      <c r="G105" s="130"/>
      <c r="H105" s="130"/>
      <c r="I105" s="131"/>
      <c r="J105" s="74">
        <f>J103+J104</f>
        <v>1406000000</v>
      </c>
      <c r="K105" s="74">
        <f t="shared" ref="K105:L105" si="57">K103+K104</f>
        <v>0</v>
      </c>
      <c r="L105" s="74">
        <f t="shared" si="57"/>
        <v>0</v>
      </c>
      <c r="M105" s="74">
        <f>M103+M104</f>
        <v>1406000000</v>
      </c>
      <c r="N105" s="74">
        <f>N103+N104</f>
        <v>0</v>
      </c>
      <c r="O105" s="74">
        <f>O103+O104</f>
        <v>161720348</v>
      </c>
      <c r="P105" s="74">
        <f>P103+P104</f>
        <v>1244279652</v>
      </c>
      <c r="Q105" s="74">
        <f>Q103+Q104</f>
        <v>161720348</v>
      </c>
      <c r="R105" s="73">
        <f>IF(Q105&gt;1,Q105/(M105-N105),0)</f>
        <v>0.11502158463726884</v>
      </c>
      <c r="S105" s="74">
        <f>S103+S104</f>
        <v>161720348</v>
      </c>
      <c r="T105" s="75">
        <f>T103+T104</f>
        <v>79179110</v>
      </c>
    </row>
    <row r="106" spans="1:20" ht="16.5" customHeight="1" x14ac:dyDescent="0.25">
      <c r="A106" s="90" t="s">
        <v>3</v>
      </c>
      <c r="B106" s="81"/>
      <c r="C106" s="81"/>
      <c r="D106" s="81"/>
      <c r="E106" s="81"/>
      <c r="F106" s="81"/>
      <c r="G106" s="82" t="s">
        <v>4</v>
      </c>
      <c r="H106" s="81" t="s">
        <v>5</v>
      </c>
      <c r="I106" s="83">
        <v>10</v>
      </c>
      <c r="J106" s="69">
        <f>+J103+J80+J33+J92</f>
        <v>407772915847</v>
      </c>
      <c r="K106" s="69">
        <f>+K103+K80+K33+K92</f>
        <v>772684820</v>
      </c>
      <c r="L106" s="69">
        <f>+L103+L80+L33+L92</f>
        <v>772684820</v>
      </c>
      <c r="M106" s="69">
        <f>+M103+M80+M33+M92</f>
        <v>407772915847</v>
      </c>
      <c r="N106" s="69">
        <v>0</v>
      </c>
      <c r="O106" s="69">
        <f>+O103+O80+O33+O92</f>
        <v>50592026913.809998</v>
      </c>
      <c r="P106" s="69">
        <f>+P103+P80+P33+P92</f>
        <v>357180888933.19</v>
      </c>
      <c r="Q106" s="69">
        <f>+Q103+Q80+Q33+Q92</f>
        <v>47377835303.809998</v>
      </c>
      <c r="R106" s="71">
        <f>IF(Q106&gt;1,Q106/(M106-N106),0)</f>
        <v>0.11618681246987619</v>
      </c>
      <c r="S106" s="69">
        <f>+S103+S80+S33+S92</f>
        <v>20314346989.860001</v>
      </c>
      <c r="T106" s="72">
        <f>+T103+T80+T33+T92</f>
        <v>20189069168.990002</v>
      </c>
    </row>
    <row r="107" spans="1:20" ht="16.5" customHeight="1" x14ac:dyDescent="0.25">
      <c r="A107" s="90" t="s">
        <v>3</v>
      </c>
      <c r="B107" s="81"/>
      <c r="C107" s="81"/>
      <c r="D107" s="81"/>
      <c r="E107" s="81"/>
      <c r="F107" s="81"/>
      <c r="G107" s="82" t="s">
        <v>4</v>
      </c>
      <c r="H107" s="81" t="s">
        <v>5</v>
      </c>
      <c r="I107" s="83">
        <v>11</v>
      </c>
      <c r="J107" s="69">
        <f>J104</f>
        <v>906000000</v>
      </c>
      <c r="K107" s="69">
        <f t="shared" ref="K107:L107" si="58">K104</f>
        <v>0</v>
      </c>
      <c r="L107" s="69">
        <f t="shared" si="58"/>
        <v>0</v>
      </c>
      <c r="M107" s="69">
        <f>M104</f>
        <v>906000000</v>
      </c>
      <c r="N107" s="69">
        <f>N104</f>
        <v>0</v>
      </c>
      <c r="O107" s="69">
        <f>O104</f>
        <v>0</v>
      </c>
      <c r="P107" s="69">
        <f>P104</f>
        <v>906000000</v>
      </c>
      <c r="Q107" s="69">
        <f>Q104</f>
        <v>0</v>
      </c>
      <c r="R107" s="71">
        <f t="shared" si="50"/>
        <v>0</v>
      </c>
      <c r="S107" s="69">
        <f>S104</f>
        <v>0</v>
      </c>
      <c r="T107" s="72">
        <f>T104</f>
        <v>0</v>
      </c>
    </row>
    <row r="108" spans="1:20" ht="16.5" customHeight="1" x14ac:dyDescent="0.25">
      <c r="A108" s="90" t="s">
        <v>3</v>
      </c>
      <c r="B108" s="81"/>
      <c r="C108" s="81"/>
      <c r="D108" s="81"/>
      <c r="E108" s="81"/>
      <c r="F108" s="81"/>
      <c r="G108" s="82" t="s">
        <v>4</v>
      </c>
      <c r="H108" s="81" t="s">
        <v>8</v>
      </c>
      <c r="I108" s="83">
        <v>20</v>
      </c>
      <c r="J108" s="69">
        <f>J81</f>
        <v>2873920000</v>
      </c>
      <c r="K108" s="69">
        <f>K81</f>
        <v>0</v>
      </c>
      <c r="L108" s="69">
        <f>L81</f>
        <v>0</v>
      </c>
      <c r="M108" s="69">
        <f>M81</f>
        <v>2873920000</v>
      </c>
      <c r="N108" s="116"/>
      <c r="O108" s="69">
        <f>O81</f>
        <v>0</v>
      </c>
      <c r="P108" s="69">
        <f>P81</f>
        <v>2873920000</v>
      </c>
      <c r="Q108" s="69">
        <f>Q81</f>
        <v>0</v>
      </c>
      <c r="R108" s="71">
        <f>IF(Q108&gt;1,Q108/(M108-N108),0)</f>
        <v>0</v>
      </c>
      <c r="S108" s="69">
        <f>S81</f>
        <v>0</v>
      </c>
      <c r="T108" s="72">
        <f>T81</f>
        <v>0</v>
      </c>
    </row>
    <row r="109" spans="1:20" ht="15.75" customHeight="1" thickBot="1" x14ac:dyDescent="0.3">
      <c r="A109" s="135" t="s">
        <v>28</v>
      </c>
      <c r="B109" s="136"/>
      <c r="C109" s="136"/>
      <c r="D109" s="136"/>
      <c r="E109" s="136"/>
      <c r="F109" s="136"/>
      <c r="G109" s="136"/>
      <c r="H109" s="136"/>
      <c r="I109" s="137"/>
      <c r="J109" s="41">
        <f t="shared" ref="J109:Q109" si="59">SUM(J106:J108)</f>
        <v>411552835847</v>
      </c>
      <c r="K109" s="41">
        <f t="shared" si="59"/>
        <v>772684820</v>
      </c>
      <c r="L109" s="41">
        <f t="shared" si="59"/>
        <v>772684820</v>
      </c>
      <c r="M109" s="41">
        <f t="shared" si="59"/>
        <v>411552835847</v>
      </c>
      <c r="N109" s="41">
        <v>0</v>
      </c>
      <c r="O109" s="41">
        <f t="shared" si="59"/>
        <v>50592026913.809998</v>
      </c>
      <c r="P109" s="41">
        <f t="shared" si="59"/>
        <v>360960808933.19</v>
      </c>
      <c r="Q109" s="41">
        <f t="shared" si="59"/>
        <v>47377835303.809998</v>
      </c>
      <c r="R109" s="71">
        <f>IF(Q109&gt;1,Q109/(M109-N109),0)</f>
        <v>0.11511969102655706</v>
      </c>
      <c r="S109" s="41">
        <f>SUM(S106:S108)</f>
        <v>20314346989.860001</v>
      </c>
      <c r="T109" s="49">
        <f>SUM(T106:T108)</f>
        <v>20189069168.990002</v>
      </c>
    </row>
    <row r="110" spans="1:20" s="6" customFormat="1" ht="18.75" customHeight="1" thickBot="1" x14ac:dyDescent="0.3">
      <c r="A110" s="123" t="s">
        <v>31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5"/>
    </row>
    <row r="111" spans="1:20" s="6" customFormat="1" ht="24.75" customHeight="1" x14ac:dyDescent="0.25">
      <c r="A111" s="87" t="s">
        <v>18</v>
      </c>
      <c r="B111" s="11">
        <v>2901</v>
      </c>
      <c r="C111" s="11"/>
      <c r="D111" s="11"/>
      <c r="E111" s="11"/>
      <c r="F111" s="11"/>
      <c r="G111" s="12" t="s">
        <v>98</v>
      </c>
      <c r="H111" s="11" t="s">
        <v>5</v>
      </c>
      <c r="I111" s="13">
        <v>10</v>
      </c>
      <c r="J111" s="24">
        <f>J113+J115+J119+J121+J130+J134+J125</f>
        <v>56704864098</v>
      </c>
      <c r="K111" s="24">
        <f t="shared" ref="K111:Q111" si="60">K113+K115+K119+K121+K130+K134+K125</f>
        <v>0</v>
      </c>
      <c r="L111" s="24">
        <f t="shared" si="60"/>
        <v>0</v>
      </c>
      <c r="M111" s="24">
        <f>M113+M115+M119+M121+M130+M134+M125</f>
        <v>56704864098</v>
      </c>
      <c r="N111" s="14">
        <f>N113+N115+N119+N121+N130+N134+N125</f>
        <v>0</v>
      </c>
      <c r="O111" s="85">
        <f t="shared" si="60"/>
        <v>20374996577</v>
      </c>
      <c r="P111" s="24">
        <f t="shared" si="60"/>
        <v>36329867521</v>
      </c>
      <c r="Q111" s="14">
        <f t="shared" si="60"/>
        <v>20065063909</v>
      </c>
      <c r="R111" s="26">
        <f>IF(Q111&gt;1,Q111/(M111-N111),0)</f>
        <v>0.35385084204280287</v>
      </c>
      <c r="S111" s="14">
        <f t="shared" ref="S111:T111" si="61">S113+S115+S119+S121+S130+S134+S125</f>
        <v>0</v>
      </c>
      <c r="T111" s="22">
        <f t="shared" si="61"/>
        <v>0</v>
      </c>
    </row>
    <row r="112" spans="1:20" ht="33" customHeight="1" x14ac:dyDescent="0.25">
      <c r="A112" s="87" t="s">
        <v>18</v>
      </c>
      <c r="B112" s="11">
        <v>2901</v>
      </c>
      <c r="C112" s="11"/>
      <c r="D112" s="11"/>
      <c r="E112" s="11"/>
      <c r="F112" s="11"/>
      <c r="G112" s="12" t="s">
        <v>98</v>
      </c>
      <c r="H112" s="11" t="s">
        <v>8</v>
      </c>
      <c r="I112" s="13">
        <v>21</v>
      </c>
      <c r="J112" s="14">
        <f>J126</f>
        <v>315108465</v>
      </c>
      <c r="K112" s="14">
        <f t="shared" ref="K112:Q112" si="62">K126</f>
        <v>0</v>
      </c>
      <c r="L112" s="24">
        <f t="shared" si="62"/>
        <v>0</v>
      </c>
      <c r="M112" s="24">
        <f>M126</f>
        <v>315108465</v>
      </c>
      <c r="N112" s="14">
        <f>N126</f>
        <v>0</v>
      </c>
      <c r="O112" s="14">
        <f t="shared" si="62"/>
        <v>315108465</v>
      </c>
      <c r="P112" s="24">
        <f t="shared" si="62"/>
        <v>0</v>
      </c>
      <c r="Q112" s="14">
        <f t="shared" si="62"/>
        <v>315108465</v>
      </c>
      <c r="R112" s="26">
        <f t="shared" ref="R112:R159" si="63">IF(Q112&gt;1,Q112/(M112-N112),0)</f>
        <v>1</v>
      </c>
      <c r="S112" s="14">
        <f t="shared" ref="S112:T112" si="64">S126</f>
        <v>0</v>
      </c>
      <c r="T112" s="22">
        <f t="shared" si="64"/>
        <v>0</v>
      </c>
    </row>
    <row r="113" spans="1:20" ht="33" customHeight="1" x14ac:dyDescent="0.25">
      <c r="A113" s="92" t="s">
        <v>18</v>
      </c>
      <c r="B113" s="95" t="s">
        <v>88</v>
      </c>
      <c r="C113" s="95" t="s">
        <v>89</v>
      </c>
      <c r="D113" s="95" t="s">
        <v>90</v>
      </c>
      <c r="E113" s="11"/>
      <c r="F113" s="11"/>
      <c r="G113" s="12" t="s">
        <v>186</v>
      </c>
      <c r="H113" s="95" t="s">
        <v>5</v>
      </c>
      <c r="I113" s="96">
        <v>10</v>
      </c>
      <c r="J113" s="14">
        <f>J114</f>
        <v>16539224320</v>
      </c>
      <c r="K113" s="14">
        <f>K114</f>
        <v>0</v>
      </c>
      <c r="L113" s="24">
        <f t="shared" ref="L113" si="65">L114</f>
        <v>0</v>
      </c>
      <c r="M113" s="24">
        <f>M114</f>
        <v>16539224320</v>
      </c>
      <c r="N113" s="14">
        <f>N114</f>
        <v>0</v>
      </c>
      <c r="O113" s="14">
        <f>O114</f>
        <v>4172862759</v>
      </c>
      <c r="P113" s="24">
        <f>P114</f>
        <v>12366361561</v>
      </c>
      <c r="Q113" s="14">
        <f>Q114</f>
        <v>4112930091</v>
      </c>
      <c r="R113" s="26">
        <f t="shared" si="63"/>
        <v>0.24867732678529872</v>
      </c>
      <c r="S113" s="14">
        <f>S114</f>
        <v>0</v>
      </c>
      <c r="T113" s="22">
        <f>T114</f>
        <v>0</v>
      </c>
    </row>
    <row r="114" spans="1:20" ht="50.25" customHeight="1" x14ac:dyDescent="0.25">
      <c r="A114" s="91" t="s">
        <v>18</v>
      </c>
      <c r="B114" s="53" t="s">
        <v>88</v>
      </c>
      <c r="C114" s="53" t="s">
        <v>89</v>
      </c>
      <c r="D114" s="53" t="s">
        <v>90</v>
      </c>
      <c r="E114" s="53" t="s">
        <v>207</v>
      </c>
      <c r="F114" s="53" t="s">
        <v>144</v>
      </c>
      <c r="G114" s="23" t="s">
        <v>161</v>
      </c>
      <c r="H114" s="53" t="s">
        <v>5</v>
      </c>
      <c r="I114" s="54">
        <v>10</v>
      </c>
      <c r="J114" s="43">
        <v>16539224320</v>
      </c>
      <c r="K114" s="43">
        <v>0</v>
      </c>
      <c r="L114" s="43"/>
      <c r="M114" s="43">
        <f>J114+K114-L114</f>
        <v>16539224320</v>
      </c>
      <c r="N114" s="43">
        <v>0</v>
      </c>
      <c r="O114" s="43">
        <v>4172862759</v>
      </c>
      <c r="P114" s="43">
        <f t="shared" ref="P114:P135" si="66">+M114-O114-N114</f>
        <v>12366361561</v>
      </c>
      <c r="Q114" s="55">
        <v>4112930091</v>
      </c>
      <c r="R114" s="25">
        <f t="shared" si="63"/>
        <v>0.24867732678529872</v>
      </c>
      <c r="S114" s="55"/>
      <c r="T114" s="56"/>
    </row>
    <row r="115" spans="1:20" s="99" customFormat="1" ht="51.75" customHeight="1" x14ac:dyDescent="0.25">
      <c r="A115" s="92" t="s">
        <v>18</v>
      </c>
      <c r="B115" s="95" t="s">
        <v>88</v>
      </c>
      <c r="C115" s="95" t="s">
        <v>89</v>
      </c>
      <c r="D115" s="95" t="s">
        <v>7</v>
      </c>
      <c r="E115" s="95"/>
      <c r="F115" s="95"/>
      <c r="G115" s="12" t="s">
        <v>200</v>
      </c>
      <c r="H115" s="95" t="s">
        <v>5</v>
      </c>
      <c r="I115" s="96">
        <v>10</v>
      </c>
      <c r="J115" s="97">
        <f>J116+J117+J118</f>
        <v>4997000000</v>
      </c>
      <c r="K115" s="46">
        <f t="shared" ref="K115:T115" si="67">K116+K117+K118</f>
        <v>0</v>
      </c>
      <c r="L115" s="46">
        <f t="shared" si="67"/>
        <v>0</v>
      </c>
      <c r="M115" s="46">
        <f t="shared" si="67"/>
        <v>4997000000</v>
      </c>
      <c r="N115" s="46">
        <f t="shared" si="67"/>
        <v>0</v>
      </c>
      <c r="O115" s="46">
        <f t="shared" si="67"/>
        <v>1423210651</v>
      </c>
      <c r="P115" s="46">
        <f>P116+P117+P118</f>
        <v>3573789349</v>
      </c>
      <c r="Q115" s="46">
        <f t="shared" si="67"/>
        <v>1423210651</v>
      </c>
      <c r="R115" s="26">
        <f t="shared" si="63"/>
        <v>0.2848130180108065</v>
      </c>
      <c r="S115" s="97">
        <f t="shared" si="67"/>
        <v>0</v>
      </c>
      <c r="T115" s="98">
        <f t="shared" si="67"/>
        <v>0</v>
      </c>
    </row>
    <row r="116" spans="1:20" ht="65.25" customHeight="1" x14ac:dyDescent="0.25">
      <c r="A116" s="91" t="s">
        <v>18</v>
      </c>
      <c r="B116" s="53" t="s">
        <v>88</v>
      </c>
      <c r="C116" s="53" t="s">
        <v>89</v>
      </c>
      <c r="D116" s="53" t="s">
        <v>7</v>
      </c>
      <c r="E116" s="53" t="s">
        <v>208</v>
      </c>
      <c r="F116" s="53" t="s">
        <v>145</v>
      </c>
      <c r="G116" s="23" t="s">
        <v>162</v>
      </c>
      <c r="H116" s="53" t="s">
        <v>5</v>
      </c>
      <c r="I116" s="54">
        <v>10</v>
      </c>
      <c r="J116" s="43">
        <v>2492886732</v>
      </c>
      <c r="K116" s="43">
        <v>0</v>
      </c>
      <c r="L116" s="43"/>
      <c r="M116" s="43">
        <f t="shared" ref="M116:M138" si="68">J116+K116-L116</f>
        <v>2492886732</v>
      </c>
      <c r="N116" s="43">
        <v>0</v>
      </c>
      <c r="O116" s="43">
        <v>36640800</v>
      </c>
      <c r="P116" s="43">
        <f t="shared" si="66"/>
        <v>2456245932</v>
      </c>
      <c r="Q116" s="55">
        <v>36640800</v>
      </c>
      <c r="R116" s="25">
        <f t="shared" si="63"/>
        <v>1.4698140725633257E-2</v>
      </c>
      <c r="S116" s="55"/>
      <c r="T116" s="56"/>
    </row>
    <row r="117" spans="1:20" ht="76.5" customHeight="1" x14ac:dyDescent="0.25">
      <c r="A117" s="91" t="s">
        <v>18</v>
      </c>
      <c r="B117" s="53" t="s">
        <v>88</v>
      </c>
      <c r="C117" s="53" t="s">
        <v>89</v>
      </c>
      <c r="D117" s="53" t="s">
        <v>7</v>
      </c>
      <c r="E117" s="53" t="s">
        <v>208</v>
      </c>
      <c r="F117" s="53" t="s">
        <v>146</v>
      </c>
      <c r="G117" s="23" t="s">
        <v>163</v>
      </c>
      <c r="H117" s="53" t="s">
        <v>5</v>
      </c>
      <c r="I117" s="54">
        <v>10</v>
      </c>
      <c r="J117" s="43">
        <v>2430160128</v>
      </c>
      <c r="K117" s="43"/>
      <c r="L117" s="43">
        <v>0</v>
      </c>
      <c r="M117" s="43">
        <f t="shared" si="68"/>
        <v>2430160128</v>
      </c>
      <c r="N117" s="43">
        <v>0</v>
      </c>
      <c r="O117" s="43">
        <v>1386569851</v>
      </c>
      <c r="P117" s="43">
        <f t="shared" ref="P117:P118" si="69">+M117-O117-N117</f>
        <v>1043590277</v>
      </c>
      <c r="Q117" s="55">
        <v>1386569851</v>
      </c>
      <c r="R117" s="25">
        <f t="shared" si="63"/>
        <v>0.57056727868427937</v>
      </c>
      <c r="S117" s="55"/>
      <c r="T117" s="56"/>
    </row>
    <row r="118" spans="1:20" ht="63.75" customHeight="1" x14ac:dyDescent="0.25">
      <c r="A118" s="91" t="s">
        <v>18</v>
      </c>
      <c r="B118" s="53" t="s">
        <v>88</v>
      </c>
      <c r="C118" s="53" t="s">
        <v>89</v>
      </c>
      <c r="D118" s="53" t="s">
        <v>7</v>
      </c>
      <c r="E118" s="53" t="s">
        <v>208</v>
      </c>
      <c r="F118" s="53" t="s">
        <v>147</v>
      </c>
      <c r="G118" s="23" t="s">
        <v>164</v>
      </c>
      <c r="H118" s="53" t="s">
        <v>5</v>
      </c>
      <c r="I118" s="54">
        <v>10</v>
      </c>
      <c r="J118" s="43">
        <v>73953140</v>
      </c>
      <c r="K118" s="43">
        <v>0</v>
      </c>
      <c r="L118" s="43">
        <v>0</v>
      </c>
      <c r="M118" s="43">
        <f t="shared" si="68"/>
        <v>73953140</v>
      </c>
      <c r="N118" s="43">
        <v>0</v>
      </c>
      <c r="O118" s="43">
        <v>0</v>
      </c>
      <c r="P118" s="43">
        <f t="shared" si="69"/>
        <v>73953140</v>
      </c>
      <c r="Q118" s="55">
        <v>0</v>
      </c>
      <c r="R118" s="25">
        <f t="shared" si="63"/>
        <v>0</v>
      </c>
      <c r="S118" s="55"/>
      <c r="T118" s="56"/>
    </row>
    <row r="119" spans="1:20" ht="49.5" customHeight="1" x14ac:dyDescent="0.25">
      <c r="A119" s="92" t="s">
        <v>18</v>
      </c>
      <c r="B119" s="95" t="s">
        <v>88</v>
      </c>
      <c r="C119" s="95" t="s">
        <v>89</v>
      </c>
      <c r="D119" s="95" t="s">
        <v>91</v>
      </c>
      <c r="E119" s="95"/>
      <c r="F119" s="95"/>
      <c r="G119" s="12" t="s">
        <v>187</v>
      </c>
      <c r="H119" s="95" t="s">
        <v>5</v>
      </c>
      <c r="I119" s="96">
        <v>10</v>
      </c>
      <c r="J119" s="46">
        <f>J120</f>
        <v>5373953280</v>
      </c>
      <c r="K119" s="46">
        <f t="shared" ref="K119:T119" si="70">K120</f>
        <v>0</v>
      </c>
      <c r="L119" s="46">
        <f t="shared" si="70"/>
        <v>0</v>
      </c>
      <c r="M119" s="46">
        <f>M120</f>
        <v>5373953280</v>
      </c>
      <c r="N119" s="46">
        <f>N120</f>
        <v>0</v>
      </c>
      <c r="O119" s="46">
        <f t="shared" si="70"/>
        <v>5218563432</v>
      </c>
      <c r="P119" s="46">
        <f>P120</f>
        <v>155389848</v>
      </c>
      <c r="Q119" s="46">
        <f t="shared" si="70"/>
        <v>5218563432</v>
      </c>
      <c r="R119" s="26">
        <f t="shared" si="63"/>
        <v>0.97108462989838273</v>
      </c>
      <c r="S119" s="97">
        <f t="shared" si="70"/>
        <v>0</v>
      </c>
      <c r="T119" s="98">
        <f t="shared" si="70"/>
        <v>0</v>
      </c>
    </row>
    <row r="120" spans="1:20" ht="33.75" customHeight="1" x14ac:dyDescent="0.25">
      <c r="A120" s="91" t="s">
        <v>18</v>
      </c>
      <c r="B120" s="53" t="s">
        <v>88</v>
      </c>
      <c r="C120" s="53" t="s">
        <v>89</v>
      </c>
      <c r="D120" s="53" t="s">
        <v>91</v>
      </c>
      <c r="E120" s="53" t="s">
        <v>207</v>
      </c>
      <c r="F120" s="53" t="s">
        <v>143</v>
      </c>
      <c r="G120" s="23" t="s">
        <v>165</v>
      </c>
      <c r="H120" s="53" t="s">
        <v>5</v>
      </c>
      <c r="I120" s="54">
        <v>10</v>
      </c>
      <c r="J120" s="55">
        <v>5373953280</v>
      </c>
      <c r="K120" s="55">
        <v>0</v>
      </c>
      <c r="L120" s="43">
        <v>0</v>
      </c>
      <c r="M120" s="43">
        <f t="shared" si="68"/>
        <v>5373953280</v>
      </c>
      <c r="N120" s="43">
        <v>0</v>
      </c>
      <c r="O120" s="43">
        <v>5218563432</v>
      </c>
      <c r="P120" s="43">
        <f t="shared" si="66"/>
        <v>155389848</v>
      </c>
      <c r="Q120" s="55">
        <v>5218563432</v>
      </c>
      <c r="R120" s="25">
        <f t="shared" si="63"/>
        <v>0.97108462989838273</v>
      </c>
      <c r="S120" s="55"/>
      <c r="T120" s="56"/>
    </row>
    <row r="121" spans="1:20" ht="51.75" customHeight="1" x14ac:dyDescent="0.25">
      <c r="A121" s="92" t="s">
        <v>18</v>
      </c>
      <c r="B121" s="95" t="s">
        <v>88</v>
      </c>
      <c r="C121" s="95" t="s">
        <v>89</v>
      </c>
      <c r="D121" s="95" t="s">
        <v>92</v>
      </c>
      <c r="E121" s="95"/>
      <c r="F121" s="95"/>
      <c r="G121" s="12" t="s">
        <v>188</v>
      </c>
      <c r="H121" s="95" t="s">
        <v>5</v>
      </c>
      <c r="I121" s="96">
        <v>10</v>
      </c>
      <c r="J121" s="97">
        <f>J122+J123+J124</f>
        <v>4768000000</v>
      </c>
      <c r="K121" s="97">
        <f>K122+K123+K124</f>
        <v>0</v>
      </c>
      <c r="L121" s="46">
        <f>L122+L123+L124</f>
        <v>0</v>
      </c>
      <c r="M121" s="46">
        <f t="shared" ref="M121:T121" si="71">M122+M123+M124</f>
        <v>4768000000</v>
      </c>
      <c r="N121" s="46">
        <f t="shared" si="71"/>
        <v>0</v>
      </c>
      <c r="O121" s="46">
        <f t="shared" si="71"/>
        <v>3208722979</v>
      </c>
      <c r="P121" s="46">
        <f>P122+P123+P124</f>
        <v>1559277021</v>
      </c>
      <c r="Q121" s="97">
        <f t="shared" si="71"/>
        <v>3208722979</v>
      </c>
      <c r="R121" s="26">
        <f t="shared" si="63"/>
        <v>0.67297042344798663</v>
      </c>
      <c r="S121" s="97">
        <f t="shared" si="71"/>
        <v>0</v>
      </c>
      <c r="T121" s="98">
        <f t="shared" si="71"/>
        <v>0</v>
      </c>
    </row>
    <row r="122" spans="1:20" ht="58.5" customHeight="1" x14ac:dyDescent="0.25">
      <c r="A122" s="91" t="s">
        <v>18</v>
      </c>
      <c r="B122" s="53" t="s">
        <v>88</v>
      </c>
      <c r="C122" s="53" t="s">
        <v>89</v>
      </c>
      <c r="D122" s="53" t="s">
        <v>92</v>
      </c>
      <c r="E122" s="53" t="s">
        <v>209</v>
      </c>
      <c r="F122" s="53" t="s">
        <v>148</v>
      </c>
      <c r="G122" s="23" t="s">
        <v>166</v>
      </c>
      <c r="H122" s="53" t="s">
        <v>5</v>
      </c>
      <c r="I122" s="54">
        <v>10</v>
      </c>
      <c r="J122" s="43">
        <v>3208722979</v>
      </c>
      <c r="K122" s="43"/>
      <c r="L122" s="43">
        <v>0</v>
      </c>
      <c r="M122" s="43">
        <f t="shared" si="68"/>
        <v>3208722979</v>
      </c>
      <c r="N122" s="43">
        <v>0</v>
      </c>
      <c r="O122" s="43">
        <v>3208722979</v>
      </c>
      <c r="P122" s="43">
        <f t="shared" si="66"/>
        <v>0</v>
      </c>
      <c r="Q122" s="55">
        <v>3208722979</v>
      </c>
      <c r="R122" s="25">
        <f t="shared" si="63"/>
        <v>1</v>
      </c>
      <c r="S122" s="55"/>
      <c r="T122" s="56"/>
    </row>
    <row r="123" spans="1:20" ht="57.75" customHeight="1" x14ac:dyDescent="0.25">
      <c r="A123" s="91" t="s">
        <v>18</v>
      </c>
      <c r="B123" s="53" t="s">
        <v>88</v>
      </c>
      <c r="C123" s="53" t="s">
        <v>89</v>
      </c>
      <c r="D123" s="53" t="s">
        <v>92</v>
      </c>
      <c r="E123" s="53" t="s">
        <v>209</v>
      </c>
      <c r="F123" s="53" t="s">
        <v>149</v>
      </c>
      <c r="G123" s="23" t="s">
        <v>167</v>
      </c>
      <c r="H123" s="53" t="s">
        <v>5</v>
      </c>
      <c r="I123" s="54">
        <v>10</v>
      </c>
      <c r="J123" s="43">
        <v>1323487621</v>
      </c>
      <c r="K123" s="43">
        <v>0</v>
      </c>
      <c r="L123" s="43"/>
      <c r="M123" s="43">
        <f t="shared" si="68"/>
        <v>1323487621</v>
      </c>
      <c r="N123" s="43">
        <v>0</v>
      </c>
      <c r="O123" s="43">
        <v>0</v>
      </c>
      <c r="P123" s="43">
        <f t="shared" ref="P123:P124" si="72">+M123-O123-N123</f>
        <v>1323487621</v>
      </c>
      <c r="Q123" s="55">
        <v>0</v>
      </c>
      <c r="R123" s="25">
        <f t="shared" si="63"/>
        <v>0</v>
      </c>
      <c r="S123" s="55"/>
      <c r="T123" s="56"/>
    </row>
    <row r="124" spans="1:20" ht="57" customHeight="1" x14ac:dyDescent="0.25">
      <c r="A124" s="91" t="s">
        <v>18</v>
      </c>
      <c r="B124" s="53" t="s">
        <v>88</v>
      </c>
      <c r="C124" s="53" t="s">
        <v>89</v>
      </c>
      <c r="D124" s="53" t="s">
        <v>92</v>
      </c>
      <c r="E124" s="53" t="s">
        <v>209</v>
      </c>
      <c r="F124" s="53" t="s">
        <v>150</v>
      </c>
      <c r="G124" s="23" t="s">
        <v>168</v>
      </c>
      <c r="H124" s="53" t="s">
        <v>5</v>
      </c>
      <c r="I124" s="54">
        <v>10</v>
      </c>
      <c r="J124" s="43">
        <v>235789400</v>
      </c>
      <c r="K124" s="43">
        <v>0</v>
      </c>
      <c r="L124" s="43"/>
      <c r="M124" s="43">
        <f t="shared" si="68"/>
        <v>235789400</v>
      </c>
      <c r="N124" s="43">
        <v>0</v>
      </c>
      <c r="O124" s="43">
        <v>0</v>
      </c>
      <c r="P124" s="43">
        <f t="shared" si="72"/>
        <v>235789400</v>
      </c>
      <c r="Q124" s="55">
        <v>0</v>
      </c>
      <c r="R124" s="25">
        <f t="shared" si="63"/>
        <v>0</v>
      </c>
      <c r="S124" s="55">
        <v>0</v>
      </c>
      <c r="T124" s="56">
        <v>0</v>
      </c>
    </row>
    <row r="125" spans="1:20" ht="48" customHeight="1" x14ac:dyDescent="0.25">
      <c r="A125" s="92" t="s">
        <v>18</v>
      </c>
      <c r="B125" s="95" t="s">
        <v>88</v>
      </c>
      <c r="C125" s="95" t="s">
        <v>89</v>
      </c>
      <c r="D125" s="95" t="s">
        <v>93</v>
      </c>
      <c r="E125" s="95"/>
      <c r="F125" s="95"/>
      <c r="G125" s="12" t="s">
        <v>189</v>
      </c>
      <c r="H125" s="95" t="s">
        <v>5</v>
      </c>
      <c r="I125" s="96">
        <v>10</v>
      </c>
      <c r="J125" s="46">
        <f>J127+J128</f>
        <v>9450711273</v>
      </c>
      <c r="K125" s="46">
        <f t="shared" ref="K125:Q125" si="73">K127+K128</f>
        <v>0</v>
      </c>
      <c r="L125" s="46">
        <f t="shared" si="73"/>
        <v>0</v>
      </c>
      <c r="M125" s="46">
        <f t="shared" si="73"/>
        <v>9450711273</v>
      </c>
      <c r="N125" s="46">
        <f t="shared" si="73"/>
        <v>0</v>
      </c>
      <c r="O125" s="46">
        <f t="shared" si="73"/>
        <v>2874548535</v>
      </c>
      <c r="P125" s="46">
        <f t="shared" si="73"/>
        <v>6576162738</v>
      </c>
      <c r="Q125" s="97">
        <f t="shared" si="73"/>
        <v>2624548535</v>
      </c>
      <c r="R125" s="26">
        <f>IF(Q125&gt;1,Q125/(M125-N125),0)</f>
        <v>0.27770910137717841</v>
      </c>
      <c r="S125" s="97">
        <f t="shared" ref="S125:T125" si="74">S127+S128</f>
        <v>0</v>
      </c>
      <c r="T125" s="98">
        <f t="shared" si="74"/>
        <v>0</v>
      </c>
    </row>
    <row r="126" spans="1:20" ht="46.5" customHeight="1" x14ac:dyDescent="0.25">
      <c r="A126" s="92" t="s">
        <v>18</v>
      </c>
      <c r="B126" s="95" t="s">
        <v>88</v>
      </c>
      <c r="C126" s="95" t="s">
        <v>89</v>
      </c>
      <c r="D126" s="95" t="s">
        <v>93</v>
      </c>
      <c r="E126" s="95"/>
      <c r="F126" s="95"/>
      <c r="G126" s="113" t="s">
        <v>189</v>
      </c>
      <c r="H126" s="95" t="s">
        <v>5</v>
      </c>
      <c r="I126" s="96">
        <v>21</v>
      </c>
      <c r="J126" s="97">
        <f>J129</f>
        <v>315108465</v>
      </c>
      <c r="K126" s="97">
        <f t="shared" ref="K126:Q126" si="75">K129</f>
        <v>0</v>
      </c>
      <c r="L126" s="46">
        <f t="shared" si="75"/>
        <v>0</v>
      </c>
      <c r="M126" s="46">
        <f t="shared" si="75"/>
        <v>315108465</v>
      </c>
      <c r="N126" s="46">
        <f t="shared" si="75"/>
        <v>0</v>
      </c>
      <c r="O126" s="46">
        <f t="shared" si="75"/>
        <v>315108465</v>
      </c>
      <c r="P126" s="46">
        <f t="shared" si="75"/>
        <v>0</v>
      </c>
      <c r="Q126" s="97">
        <f t="shared" si="75"/>
        <v>315108465</v>
      </c>
      <c r="R126" s="26">
        <f>IF(Q126&gt;1,Q126/(M126-N126),0)</f>
        <v>1</v>
      </c>
      <c r="S126" s="97">
        <f t="shared" ref="S126:T126" si="76">S129</f>
        <v>0</v>
      </c>
      <c r="T126" s="98">
        <f t="shared" si="76"/>
        <v>0</v>
      </c>
    </row>
    <row r="127" spans="1:20" ht="46.5" customHeight="1" x14ac:dyDescent="0.25">
      <c r="A127" s="91" t="s">
        <v>18</v>
      </c>
      <c r="B127" s="53" t="s">
        <v>88</v>
      </c>
      <c r="C127" s="53" t="s">
        <v>89</v>
      </c>
      <c r="D127" s="53" t="s">
        <v>93</v>
      </c>
      <c r="E127" s="53" t="s">
        <v>207</v>
      </c>
      <c r="F127" s="53" t="s">
        <v>151</v>
      </c>
      <c r="G127" s="23" t="s">
        <v>169</v>
      </c>
      <c r="H127" s="53" t="s">
        <v>5</v>
      </c>
      <c r="I127" s="54">
        <v>10</v>
      </c>
      <c r="J127" s="55">
        <v>4548355034</v>
      </c>
      <c r="K127" s="55">
        <v>0</v>
      </c>
      <c r="L127" s="43"/>
      <c r="M127" s="43">
        <f>J127+K127-L127</f>
        <v>4548355034</v>
      </c>
      <c r="N127" s="43">
        <v>0</v>
      </c>
      <c r="O127" s="43">
        <v>2624548535</v>
      </c>
      <c r="P127" s="43">
        <f>+M127-O127-N127</f>
        <v>1923806499</v>
      </c>
      <c r="Q127" s="55">
        <v>2624548535</v>
      </c>
      <c r="R127" s="25">
        <f t="shared" si="63"/>
        <v>0.57703246896535032</v>
      </c>
      <c r="S127" s="55"/>
      <c r="T127" s="56"/>
    </row>
    <row r="128" spans="1:20" ht="41.25" customHeight="1" x14ac:dyDescent="0.25">
      <c r="A128" s="91" t="s">
        <v>18</v>
      </c>
      <c r="B128" s="53" t="s">
        <v>88</v>
      </c>
      <c r="C128" s="53" t="s">
        <v>89</v>
      </c>
      <c r="D128" s="53" t="s">
        <v>93</v>
      </c>
      <c r="E128" s="53" t="s">
        <v>207</v>
      </c>
      <c r="F128" s="53" t="s">
        <v>152</v>
      </c>
      <c r="G128" s="23" t="s">
        <v>170</v>
      </c>
      <c r="H128" s="53" t="s">
        <v>5</v>
      </c>
      <c r="I128" s="54">
        <v>10</v>
      </c>
      <c r="J128" s="43">
        <v>4902356239</v>
      </c>
      <c r="K128" s="43"/>
      <c r="L128" s="43"/>
      <c r="M128" s="43">
        <f>J128+K128-L128</f>
        <v>4902356239</v>
      </c>
      <c r="N128" s="43">
        <v>0</v>
      </c>
      <c r="O128" s="43">
        <v>250000000</v>
      </c>
      <c r="P128" s="43">
        <f>+M128-O128-N128</f>
        <v>4652356239</v>
      </c>
      <c r="Q128" s="55">
        <v>0</v>
      </c>
      <c r="R128" s="25">
        <f t="shared" si="63"/>
        <v>0</v>
      </c>
      <c r="S128" s="55"/>
      <c r="T128" s="56"/>
    </row>
    <row r="129" spans="1:20" ht="56.25" customHeight="1" x14ac:dyDescent="0.25">
      <c r="A129" s="91" t="s">
        <v>18</v>
      </c>
      <c r="B129" s="53" t="s">
        <v>88</v>
      </c>
      <c r="C129" s="53" t="s">
        <v>89</v>
      </c>
      <c r="D129" s="53" t="s">
        <v>93</v>
      </c>
      <c r="E129" s="53" t="s">
        <v>207</v>
      </c>
      <c r="F129" s="53" t="s">
        <v>151</v>
      </c>
      <c r="G129" s="23" t="s">
        <v>169</v>
      </c>
      <c r="H129" s="53" t="s">
        <v>8</v>
      </c>
      <c r="I129" s="54">
        <v>21</v>
      </c>
      <c r="J129" s="43">
        <v>315108465</v>
      </c>
      <c r="K129" s="43">
        <v>0</v>
      </c>
      <c r="L129" s="43"/>
      <c r="M129" s="43">
        <f t="shared" si="68"/>
        <v>315108465</v>
      </c>
      <c r="N129" s="43">
        <v>0</v>
      </c>
      <c r="O129" s="43">
        <v>315108465</v>
      </c>
      <c r="P129" s="43">
        <f t="shared" ref="P129" si="77">+M129-O129-N129</f>
        <v>0</v>
      </c>
      <c r="Q129" s="55">
        <v>315108465</v>
      </c>
      <c r="R129" s="25">
        <f>IF(Q129&gt;1,Q129/(M129-N129),0)</f>
        <v>1</v>
      </c>
      <c r="S129" s="111"/>
      <c r="T129" s="56"/>
    </row>
    <row r="130" spans="1:20" s="99" customFormat="1" ht="41.25" customHeight="1" x14ac:dyDescent="0.25">
      <c r="A130" s="92" t="s">
        <v>18</v>
      </c>
      <c r="B130" s="95" t="s">
        <v>88</v>
      </c>
      <c r="C130" s="95" t="s">
        <v>89</v>
      </c>
      <c r="D130" s="95" t="s">
        <v>94</v>
      </c>
      <c r="E130" s="95"/>
      <c r="F130" s="95"/>
      <c r="G130" s="113" t="s">
        <v>201</v>
      </c>
      <c r="H130" s="95" t="s">
        <v>5</v>
      </c>
      <c r="I130" s="96">
        <v>10</v>
      </c>
      <c r="J130" s="46">
        <f>J131+J132+J133</f>
        <v>1650642489</v>
      </c>
      <c r="K130" s="46">
        <f>K131+K132+K133</f>
        <v>0</v>
      </c>
      <c r="L130" s="46">
        <f t="shared" ref="L130:T130" si="78">L131+L132+L133</f>
        <v>0</v>
      </c>
      <c r="M130" s="46">
        <f t="shared" si="78"/>
        <v>1650642489</v>
      </c>
      <c r="N130" s="46">
        <f t="shared" si="78"/>
        <v>0</v>
      </c>
      <c r="O130" s="46">
        <f t="shared" si="78"/>
        <v>0</v>
      </c>
      <c r="P130" s="46">
        <f>P131+P132+P133</f>
        <v>1650642489</v>
      </c>
      <c r="Q130" s="97">
        <f t="shared" si="78"/>
        <v>0</v>
      </c>
      <c r="R130" s="26">
        <f t="shared" si="63"/>
        <v>0</v>
      </c>
      <c r="S130" s="97">
        <f t="shared" si="78"/>
        <v>0</v>
      </c>
      <c r="T130" s="98">
        <f t="shared" si="78"/>
        <v>0</v>
      </c>
    </row>
    <row r="131" spans="1:20" s="45" customFormat="1" ht="55.5" customHeight="1" x14ac:dyDescent="0.25">
      <c r="A131" s="91" t="s">
        <v>18</v>
      </c>
      <c r="B131" s="53" t="s">
        <v>88</v>
      </c>
      <c r="C131" s="53" t="s">
        <v>89</v>
      </c>
      <c r="D131" s="53" t="s">
        <v>94</v>
      </c>
      <c r="E131" s="53" t="s">
        <v>207</v>
      </c>
      <c r="F131" s="53" t="s">
        <v>153</v>
      </c>
      <c r="G131" s="23" t="s">
        <v>171</v>
      </c>
      <c r="H131" s="53" t="s">
        <v>5</v>
      </c>
      <c r="I131" s="54">
        <v>10</v>
      </c>
      <c r="J131" s="55">
        <v>530000000</v>
      </c>
      <c r="K131" s="43">
        <v>0</v>
      </c>
      <c r="L131" s="43"/>
      <c r="M131" s="43">
        <f t="shared" si="68"/>
        <v>530000000</v>
      </c>
      <c r="N131" s="109">
        <v>0</v>
      </c>
      <c r="O131" s="43">
        <v>0</v>
      </c>
      <c r="P131" s="43">
        <f t="shared" si="66"/>
        <v>530000000</v>
      </c>
      <c r="Q131" s="55">
        <v>0</v>
      </c>
      <c r="R131" s="25">
        <f t="shared" si="63"/>
        <v>0</v>
      </c>
      <c r="S131" s="55">
        <v>0</v>
      </c>
      <c r="T131" s="56">
        <v>0</v>
      </c>
    </row>
    <row r="132" spans="1:20" s="45" customFormat="1" ht="48" customHeight="1" x14ac:dyDescent="0.25">
      <c r="A132" s="91" t="s">
        <v>18</v>
      </c>
      <c r="B132" s="53" t="s">
        <v>88</v>
      </c>
      <c r="C132" s="53" t="s">
        <v>89</v>
      </c>
      <c r="D132" s="53" t="s">
        <v>94</v>
      </c>
      <c r="E132" s="53" t="s">
        <v>207</v>
      </c>
      <c r="F132" s="53" t="s">
        <v>154</v>
      </c>
      <c r="G132" s="23" t="s">
        <v>172</v>
      </c>
      <c r="H132" s="53" t="s">
        <v>5</v>
      </c>
      <c r="I132" s="54">
        <v>10</v>
      </c>
      <c r="J132" s="55">
        <v>920642489</v>
      </c>
      <c r="K132" s="43"/>
      <c r="L132" s="43"/>
      <c r="M132" s="43">
        <f t="shared" si="68"/>
        <v>920642489</v>
      </c>
      <c r="N132" s="109">
        <v>0</v>
      </c>
      <c r="O132" s="43">
        <v>0</v>
      </c>
      <c r="P132" s="43">
        <f t="shared" ref="P132:P133" si="79">+M132-O132-N132</f>
        <v>920642489</v>
      </c>
      <c r="Q132" s="55">
        <v>0</v>
      </c>
      <c r="R132" s="25">
        <f t="shared" si="63"/>
        <v>0</v>
      </c>
      <c r="S132" s="55"/>
      <c r="T132" s="56"/>
    </row>
    <row r="133" spans="1:20" s="45" customFormat="1" ht="42.75" customHeight="1" x14ac:dyDescent="0.25">
      <c r="A133" s="91" t="s">
        <v>18</v>
      </c>
      <c r="B133" s="53" t="s">
        <v>88</v>
      </c>
      <c r="C133" s="53" t="s">
        <v>89</v>
      </c>
      <c r="D133" s="53" t="s">
        <v>94</v>
      </c>
      <c r="E133" s="53" t="s">
        <v>207</v>
      </c>
      <c r="F133" s="53" t="s">
        <v>155</v>
      </c>
      <c r="G133" s="23" t="s">
        <v>173</v>
      </c>
      <c r="H133" s="53" t="s">
        <v>5</v>
      </c>
      <c r="I133" s="54">
        <v>10</v>
      </c>
      <c r="J133" s="55">
        <v>200000000</v>
      </c>
      <c r="K133" s="43">
        <v>0</v>
      </c>
      <c r="L133" s="43"/>
      <c r="M133" s="43">
        <f t="shared" si="68"/>
        <v>200000000</v>
      </c>
      <c r="N133" s="109">
        <v>0</v>
      </c>
      <c r="O133" s="43">
        <v>0</v>
      </c>
      <c r="P133" s="43">
        <f t="shared" si="79"/>
        <v>200000000</v>
      </c>
      <c r="Q133" s="55">
        <v>0</v>
      </c>
      <c r="R133" s="25">
        <f t="shared" si="63"/>
        <v>0</v>
      </c>
      <c r="S133" s="55">
        <v>0</v>
      </c>
      <c r="T133" s="56">
        <v>0</v>
      </c>
    </row>
    <row r="134" spans="1:20" s="45" customFormat="1" ht="42.75" customHeight="1" x14ac:dyDescent="0.25">
      <c r="A134" s="92" t="s">
        <v>18</v>
      </c>
      <c r="B134" s="95" t="s">
        <v>88</v>
      </c>
      <c r="C134" s="95" t="s">
        <v>89</v>
      </c>
      <c r="D134" s="95">
        <v>16</v>
      </c>
      <c r="E134" s="95"/>
      <c r="F134" s="95"/>
      <c r="G134" s="12" t="s">
        <v>190</v>
      </c>
      <c r="H134" s="95" t="s">
        <v>5</v>
      </c>
      <c r="I134" s="96">
        <v>10</v>
      </c>
      <c r="J134" s="97">
        <f>J135+J136+J137+J138</f>
        <v>13925332736</v>
      </c>
      <c r="K134" s="46">
        <f t="shared" ref="K134:T134" si="80">K135+K136+K137+K138</f>
        <v>0</v>
      </c>
      <c r="L134" s="46">
        <f t="shared" si="80"/>
        <v>0</v>
      </c>
      <c r="M134" s="46">
        <f>M135+M136+M137+M138</f>
        <v>13925332736</v>
      </c>
      <c r="N134" s="46">
        <f t="shared" si="80"/>
        <v>0</v>
      </c>
      <c r="O134" s="46">
        <f t="shared" si="80"/>
        <v>3477088221</v>
      </c>
      <c r="P134" s="46">
        <f>P135+P136+P137+P138</f>
        <v>10448244515</v>
      </c>
      <c r="Q134" s="97">
        <f t="shared" si="80"/>
        <v>3477088221</v>
      </c>
      <c r="R134" s="26">
        <f t="shared" si="63"/>
        <v>0.24969516254437313</v>
      </c>
      <c r="S134" s="97">
        <f t="shared" si="80"/>
        <v>0</v>
      </c>
      <c r="T134" s="98">
        <f t="shared" si="80"/>
        <v>0</v>
      </c>
    </row>
    <row r="135" spans="1:20" s="45" customFormat="1" ht="56.25" customHeight="1" x14ac:dyDescent="0.25">
      <c r="A135" s="91" t="s">
        <v>18</v>
      </c>
      <c r="B135" s="53" t="s">
        <v>88</v>
      </c>
      <c r="C135" s="53" t="s">
        <v>89</v>
      </c>
      <c r="D135" s="53">
        <v>16</v>
      </c>
      <c r="E135" s="53" t="s">
        <v>209</v>
      </c>
      <c r="F135" s="53" t="s">
        <v>144</v>
      </c>
      <c r="G135" s="23" t="s">
        <v>174</v>
      </c>
      <c r="H135" s="53" t="s">
        <v>5</v>
      </c>
      <c r="I135" s="54">
        <v>10</v>
      </c>
      <c r="J135" s="55">
        <v>5379741440</v>
      </c>
      <c r="K135" s="43">
        <v>0</v>
      </c>
      <c r="L135" s="43"/>
      <c r="M135" s="43">
        <f t="shared" si="68"/>
        <v>5379741440</v>
      </c>
      <c r="N135" s="43">
        <v>0</v>
      </c>
      <c r="O135" s="43">
        <v>0</v>
      </c>
      <c r="P135" s="43">
        <f t="shared" si="66"/>
        <v>5379741440</v>
      </c>
      <c r="Q135" s="55">
        <v>0</v>
      </c>
      <c r="R135" s="25">
        <f t="shared" si="63"/>
        <v>0</v>
      </c>
      <c r="S135" s="55"/>
      <c r="T135" s="56"/>
    </row>
    <row r="136" spans="1:20" s="45" customFormat="1" ht="48.75" customHeight="1" x14ac:dyDescent="0.25">
      <c r="A136" s="91" t="s">
        <v>18</v>
      </c>
      <c r="B136" s="53" t="s">
        <v>88</v>
      </c>
      <c r="C136" s="53" t="s">
        <v>89</v>
      </c>
      <c r="D136" s="53">
        <v>16</v>
      </c>
      <c r="E136" s="53" t="s">
        <v>209</v>
      </c>
      <c r="F136" s="53" t="s">
        <v>143</v>
      </c>
      <c r="G136" s="23" t="s">
        <v>175</v>
      </c>
      <c r="H136" s="53" t="s">
        <v>5</v>
      </c>
      <c r="I136" s="54">
        <v>10</v>
      </c>
      <c r="J136" s="55">
        <v>6102635520</v>
      </c>
      <c r="K136" s="43">
        <v>0</v>
      </c>
      <c r="L136" s="43"/>
      <c r="M136" s="43">
        <f t="shared" si="68"/>
        <v>6102635520</v>
      </c>
      <c r="N136" s="109">
        <v>0</v>
      </c>
      <c r="O136" s="43">
        <v>3477088221</v>
      </c>
      <c r="P136" s="43">
        <f t="shared" ref="P136:P137" si="81">+M136-O136-N136</f>
        <v>2625547299</v>
      </c>
      <c r="Q136" s="55">
        <v>3477088221</v>
      </c>
      <c r="R136" s="25">
        <f t="shared" si="63"/>
        <v>0.56976829266710005</v>
      </c>
      <c r="S136" s="55"/>
      <c r="T136" s="56"/>
    </row>
    <row r="137" spans="1:20" s="45" customFormat="1" ht="54" customHeight="1" x14ac:dyDescent="0.25">
      <c r="A137" s="91" t="s">
        <v>18</v>
      </c>
      <c r="B137" s="53" t="s">
        <v>88</v>
      </c>
      <c r="C137" s="53" t="s">
        <v>89</v>
      </c>
      <c r="D137" s="53">
        <v>16</v>
      </c>
      <c r="E137" s="53" t="s">
        <v>209</v>
      </c>
      <c r="F137" s="53" t="s">
        <v>149</v>
      </c>
      <c r="G137" s="23" t="s">
        <v>176</v>
      </c>
      <c r="H137" s="53" t="s">
        <v>5</v>
      </c>
      <c r="I137" s="54">
        <v>10</v>
      </c>
      <c r="J137" s="55">
        <v>2374790656</v>
      </c>
      <c r="K137" s="43">
        <v>0</v>
      </c>
      <c r="L137" s="43"/>
      <c r="M137" s="43">
        <f t="shared" si="68"/>
        <v>2374790656</v>
      </c>
      <c r="N137" s="43">
        <v>0</v>
      </c>
      <c r="O137" s="43">
        <v>0</v>
      </c>
      <c r="P137" s="43">
        <f t="shared" si="81"/>
        <v>2374790656</v>
      </c>
      <c r="Q137" s="55">
        <v>0</v>
      </c>
      <c r="R137" s="25">
        <f t="shared" si="63"/>
        <v>0</v>
      </c>
      <c r="S137" s="55"/>
      <c r="T137" s="56"/>
    </row>
    <row r="138" spans="1:20" s="45" customFormat="1" ht="56.25" customHeight="1" x14ac:dyDescent="0.25">
      <c r="A138" s="91" t="s">
        <v>18</v>
      </c>
      <c r="B138" s="53" t="s">
        <v>88</v>
      </c>
      <c r="C138" s="53" t="s">
        <v>89</v>
      </c>
      <c r="D138" s="53">
        <v>16</v>
      </c>
      <c r="E138" s="53" t="s">
        <v>209</v>
      </c>
      <c r="F138" s="53" t="s">
        <v>147</v>
      </c>
      <c r="G138" s="23" t="s">
        <v>177</v>
      </c>
      <c r="H138" s="53" t="s">
        <v>5</v>
      </c>
      <c r="I138" s="54">
        <v>10</v>
      </c>
      <c r="J138" s="55">
        <v>68165120</v>
      </c>
      <c r="K138" s="43">
        <v>0</v>
      </c>
      <c r="L138" s="43"/>
      <c r="M138" s="43">
        <f t="shared" si="68"/>
        <v>68165120</v>
      </c>
      <c r="N138" s="109">
        <v>0</v>
      </c>
      <c r="O138" s="43">
        <v>0</v>
      </c>
      <c r="P138" s="110">
        <f>+M138-O138-N138</f>
        <v>68165120</v>
      </c>
      <c r="Q138" s="55">
        <v>0</v>
      </c>
      <c r="R138" s="25">
        <f t="shared" si="63"/>
        <v>0</v>
      </c>
      <c r="S138" s="55"/>
      <c r="T138" s="56"/>
    </row>
    <row r="139" spans="1:20" ht="31.5" customHeight="1" x14ac:dyDescent="0.25">
      <c r="A139" s="92" t="s">
        <v>18</v>
      </c>
      <c r="B139" s="11">
        <v>2999</v>
      </c>
      <c r="C139" s="11"/>
      <c r="D139" s="11"/>
      <c r="E139" s="11"/>
      <c r="F139" s="11"/>
      <c r="G139" s="12" t="s">
        <v>215</v>
      </c>
      <c r="H139" s="11" t="s">
        <v>5</v>
      </c>
      <c r="I139" s="13">
        <v>10</v>
      </c>
      <c r="J139" s="14">
        <f>J140</f>
        <v>79850728985</v>
      </c>
      <c r="K139" s="14">
        <f t="shared" ref="K139:Q139" si="82">K140</f>
        <v>0</v>
      </c>
      <c r="L139" s="24">
        <f t="shared" si="82"/>
        <v>0</v>
      </c>
      <c r="M139" s="46">
        <f t="shared" si="82"/>
        <v>79850728985</v>
      </c>
      <c r="N139" s="24">
        <f t="shared" si="82"/>
        <v>0</v>
      </c>
      <c r="O139" s="24">
        <f t="shared" si="82"/>
        <v>15630652841</v>
      </c>
      <c r="P139" s="24">
        <f t="shared" si="82"/>
        <v>64220076144</v>
      </c>
      <c r="Q139" s="14">
        <f t="shared" si="82"/>
        <v>15516457223</v>
      </c>
      <c r="R139" s="26">
        <f t="shared" si="63"/>
        <v>0.19431829139486972</v>
      </c>
      <c r="S139" s="14">
        <f t="shared" ref="S139:T139" si="83">S140</f>
        <v>0</v>
      </c>
      <c r="T139" s="22">
        <f t="shared" si="83"/>
        <v>0</v>
      </c>
    </row>
    <row r="140" spans="1:20" ht="31.5" customHeight="1" x14ac:dyDescent="0.25">
      <c r="A140" s="92" t="s">
        <v>18</v>
      </c>
      <c r="B140" s="11" t="s">
        <v>95</v>
      </c>
      <c r="C140" s="11" t="s">
        <v>89</v>
      </c>
      <c r="D140" s="11"/>
      <c r="E140" s="11"/>
      <c r="F140" s="11"/>
      <c r="G140" s="12" t="s">
        <v>196</v>
      </c>
      <c r="H140" s="11" t="s">
        <v>5</v>
      </c>
      <c r="I140" s="13">
        <v>10</v>
      </c>
      <c r="J140" s="14">
        <f>J141+J143+J146+J149+J152+J155+J158</f>
        <v>79850728985</v>
      </c>
      <c r="K140" s="14">
        <f t="shared" ref="K140:Q140" si="84">K141+K143+K146+K149+K152+K155+K158</f>
        <v>0</v>
      </c>
      <c r="L140" s="24">
        <f t="shared" si="84"/>
        <v>0</v>
      </c>
      <c r="M140" s="46">
        <f t="shared" si="84"/>
        <v>79850728985</v>
      </c>
      <c r="N140" s="24">
        <f t="shared" si="84"/>
        <v>0</v>
      </c>
      <c r="O140" s="24">
        <f t="shared" si="84"/>
        <v>15630652841</v>
      </c>
      <c r="P140" s="24">
        <f t="shared" si="84"/>
        <v>64220076144</v>
      </c>
      <c r="Q140" s="14">
        <f t="shared" si="84"/>
        <v>15516457223</v>
      </c>
      <c r="R140" s="26">
        <f t="shared" si="63"/>
        <v>0.19431829139486972</v>
      </c>
      <c r="S140" s="14">
        <f t="shared" ref="S140:T140" si="85">S141+S143+S146+S149+S152+S155+S158</f>
        <v>0</v>
      </c>
      <c r="T140" s="22">
        <f t="shared" si="85"/>
        <v>0</v>
      </c>
    </row>
    <row r="141" spans="1:20" ht="31.5" customHeight="1" x14ac:dyDescent="0.25">
      <c r="A141" s="92" t="s">
        <v>18</v>
      </c>
      <c r="B141" s="11" t="s">
        <v>95</v>
      </c>
      <c r="C141" s="95" t="s">
        <v>89</v>
      </c>
      <c r="D141" s="95" t="s">
        <v>92</v>
      </c>
      <c r="E141" s="11"/>
      <c r="F141" s="11"/>
      <c r="G141" s="12" t="s">
        <v>191</v>
      </c>
      <c r="H141" s="95" t="s">
        <v>5</v>
      </c>
      <c r="I141" s="96">
        <v>10</v>
      </c>
      <c r="J141" s="14">
        <f>J142</f>
        <v>500000000</v>
      </c>
      <c r="K141" s="24">
        <f t="shared" ref="K141:T141" si="86">K142</f>
        <v>0</v>
      </c>
      <c r="L141" s="24">
        <f t="shared" si="86"/>
        <v>0</v>
      </c>
      <c r="M141" s="46">
        <f t="shared" si="86"/>
        <v>500000000</v>
      </c>
      <c r="N141" s="24">
        <f t="shared" si="86"/>
        <v>0</v>
      </c>
      <c r="O141" s="24">
        <f>O142</f>
        <v>0</v>
      </c>
      <c r="P141" s="24">
        <f>P142</f>
        <v>500000000</v>
      </c>
      <c r="Q141" s="14">
        <f t="shared" si="86"/>
        <v>0</v>
      </c>
      <c r="R141" s="26">
        <f t="shared" si="63"/>
        <v>0</v>
      </c>
      <c r="S141" s="14">
        <f t="shared" si="86"/>
        <v>0</v>
      </c>
      <c r="T141" s="22">
        <f t="shared" si="86"/>
        <v>0</v>
      </c>
    </row>
    <row r="142" spans="1:20" ht="42.75" customHeight="1" x14ac:dyDescent="0.25">
      <c r="A142" s="91" t="s">
        <v>18</v>
      </c>
      <c r="B142" s="7" t="s">
        <v>95</v>
      </c>
      <c r="C142" s="53" t="s">
        <v>89</v>
      </c>
      <c r="D142" s="53" t="s">
        <v>92</v>
      </c>
      <c r="E142" s="53" t="s">
        <v>210</v>
      </c>
      <c r="F142" s="53" t="s">
        <v>158</v>
      </c>
      <c r="G142" s="23" t="s">
        <v>178</v>
      </c>
      <c r="H142" s="53" t="s">
        <v>5</v>
      </c>
      <c r="I142" s="54">
        <v>10</v>
      </c>
      <c r="J142" s="43">
        <v>500000000</v>
      </c>
      <c r="K142" s="43">
        <v>0</v>
      </c>
      <c r="L142" s="43">
        <v>0</v>
      </c>
      <c r="M142" s="43">
        <f t="shared" ref="M142:M159" si="87">J142+K142-L142</f>
        <v>500000000</v>
      </c>
      <c r="N142" s="43">
        <v>0</v>
      </c>
      <c r="O142" s="43">
        <v>0</v>
      </c>
      <c r="P142" s="27">
        <f t="shared" ref="P142:P151" si="88">+M142-O142-N142</f>
        <v>500000000</v>
      </c>
      <c r="Q142" s="55"/>
      <c r="R142" s="25">
        <f t="shared" si="63"/>
        <v>0</v>
      </c>
      <c r="S142" s="55">
        <v>0</v>
      </c>
      <c r="T142" s="56">
        <v>0</v>
      </c>
    </row>
    <row r="143" spans="1:20" ht="48" customHeight="1" x14ac:dyDescent="0.25">
      <c r="A143" s="92" t="s">
        <v>18</v>
      </c>
      <c r="B143" s="95" t="s">
        <v>95</v>
      </c>
      <c r="C143" s="95" t="s">
        <v>89</v>
      </c>
      <c r="D143" s="95" t="s">
        <v>93</v>
      </c>
      <c r="E143" s="95"/>
      <c r="F143" s="95"/>
      <c r="G143" s="12" t="s">
        <v>192</v>
      </c>
      <c r="H143" s="95" t="s">
        <v>5</v>
      </c>
      <c r="I143" s="96">
        <v>10</v>
      </c>
      <c r="J143" s="46">
        <f>J144+J145</f>
        <v>28926585682</v>
      </c>
      <c r="K143" s="46">
        <f t="shared" ref="K143:T143" si="89">K144+K145</f>
        <v>0</v>
      </c>
      <c r="L143" s="46">
        <f t="shared" si="89"/>
        <v>0</v>
      </c>
      <c r="M143" s="46">
        <f t="shared" si="89"/>
        <v>28926585682</v>
      </c>
      <c r="N143" s="46">
        <f t="shared" si="89"/>
        <v>0</v>
      </c>
      <c r="O143" s="46">
        <f>O144+O145</f>
        <v>749701514</v>
      </c>
      <c r="P143" s="24">
        <f>P144+P145</f>
        <v>28176884168</v>
      </c>
      <c r="Q143" s="97">
        <f>Q144+Q145</f>
        <v>749701514</v>
      </c>
      <c r="R143" s="26">
        <f t="shared" si="63"/>
        <v>2.591738694091757E-2</v>
      </c>
      <c r="S143" s="97">
        <f t="shared" si="89"/>
        <v>0</v>
      </c>
      <c r="T143" s="98">
        <f t="shared" si="89"/>
        <v>0</v>
      </c>
    </row>
    <row r="144" spans="1:20" ht="54.75" customHeight="1" x14ac:dyDescent="0.25">
      <c r="A144" s="91" t="s">
        <v>18</v>
      </c>
      <c r="B144" s="53" t="s">
        <v>95</v>
      </c>
      <c r="C144" s="53" t="s">
        <v>89</v>
      </c>
      <c r="D144" s="53" t="s">
        <v>93</v>
      </c>
      <c r="E144" s="53" t="s">
        <v>210</v>
      </c>
      <c r="F144" s="53" t="s">
        <v>156</v>
      </c>
      <c r="G144" s="23" t="s">
        <v>179</v>
      </c>
      <c r="H144" s="53" t="s">
        <v>5</v>
      </c>
      <c r="I144" s="54">
        <v>10</v>
      </c>
      <c r="J144" s="55">
        <v>3237138468</v>
      </c>
      <c r="K144" s="43">
        <v>0</v>
      </c>
      <c r="L144" s="43">
        <v>0</v>
      </c>
      <c r="M144" s="43">
        <f t="shared" si="87"/>
        <v>3237138468</v>
      </c>
      <c r="N144" s="43">
        <v>0</v>
      </c>
      <c r="O144" s="43">
        <v>83178825</v>
      </c>
      <c r="P144" s="27">
        <f t="shared" si="88"/>
        <v>3153959643</v>
      </c>
      <c r="Q144" s="55">
        <v>83178825</v>
      </c>
      <c r="R144" s="25">
        <f t="shared" si="63"/>
        <v>2.5695170540971743E-2</v>
      </c>
      <c r="S144" s="55"/>
      <c r="T144" s="56"/>
    </row>
    <row r="145" spans="1:20" ht="47.25" customHeight="1" x14ac:dyDescent="0.25">
      <c r="A145" s="91" t="s">
        <v>18</v>
      </c>
      <c r="B145" s="53" t="s">
        <v>95</v>
      </c>
      <c r="C145" s="53" t="s">
        <v>89</v>
      </c>
      <c r="D145" s="53" t="s">
        <v>93</v>
      </c>
      <c r="E145" s="53" t="s">
        <v>210</v>
      </c>
      <c r="F145" s="53" t="s">
        <v>157</v>
      </c>
      <c r="G145" s="23" t="s">
        <v>180</v>
      </c>
      <c r="H145" s="53" t="s">
        <v>5</v>
      </c>
      <c r="I145" s="54">
        <v>10</v>
      </c>
      <c r="J145" s="55">
        <v>25689447214</v>
      </c>
      <c r="K145" s="43">
        <v>0</v>
      </c>
      <c r="L145" s="43">
        <v>0</v>
      </c>
      <c r="M145" s="43">
        <f t="shared" si="87"/>
        <v>25689447214</v>
      </c>
      <c r="N145" s="43">
        <v>0</v>
      </c>
      <c r="O145" s="43">
        <v>666522689</v>
      </c>
      <c r="P145" s="27">
        <f t="shared" ref="P145" si="90">+M145-O145-N145</f>
        <v>25022924525</v>
      </c>
      <c r="Q145" s="55">
        <v>666522689</v>
      </c>
      <c r="R145" s="25">
        <f t="shared" si="63"/>
        <v>2.5945388526568393E-2</v>
      </c>
      <c r="S145" s="55"/>
      <c r="T145" s="56"/>
    </row>
    <row r="146" spans="1:20" ht="47.25" customHeight="1" x14ac:dyDescent="0.25">
      <c r="A146" s="92" t="s">
        <v>18</v>
      </c>
      <c r="B146" s="95" t="s">
        <v>95</v>
      </c>
      <c r="C146" s="95" t="s">
        <v>89</v>
      </c>
      <c r="D146" s="95" t="s">
        <v>94</v>
      </c>
      <c r="E146" s="95"/>
      <c r="F146" s="95"/>
      <c r="G146" s="12" t="s">
        <v>193</v>
      </c>
      <c r="H146" s="95" t="s">
        <v>5</v>
      </c>
      <c r="I146" s="96">
        <v>10</v>
      </c>
      <c r="J146" s="97">
        <f>J147+J148</f>
        <v>6971059200</v>
      </c>
      <c r="K146" s="46">
        <f t="shared" ref="K146:T146" si="91">K147+K148</f>
        <v>0</v>
      </c>
      <c r="L146" s="46">
        <f t="shared" si="91"/>
        <v>0</v>
      </c>
      <c r="M146" s="46">
        <f t="shared" si="91"/>
        <v>6971059200</v>
      </c>
      <c r="N146" s="46">
        <f t="shared" si="91"/>
        <v>0</v>
      </c>
      <c r="O146" s="46">
        <f>O147+O148</f>
        <v>4232307120</v>
      </c>
      <c r="P146" s="24">
        <f>P147+P148</f>
        <v>2738752080</v>
      </c>
      <c r="Q146" s="97">
        <f t="shared" si="91"/>
        <v>4232307120</v>
      </c>
      <c r="R146" s="26">
        <f t="shared" si="63"/>
        <v>0.60712540211966637</v>
      </c>
      <c r="S146" s="97">
        <f t="shared" si="91"/>
        <v>0</v>
      </c>
      <c r="T146" s="98">
        <f t="shared" si="91"/>
        <v>0</v>
      </c>
    </row>
    <row r="147" spans="1:20" ht="41.25" customHeight="1" x14ac:dyDescent="0.25">
      <c r="A147" s="91" t="s">
        <v>18</v>
      </c>
      <c r="B147" s="53" t="s">
        <v>95</v>
      </c>
      <c r="C147" s="53" t="s">
        <v>89</v>
      </c>
      <c r="D147" s="53" t="s">
        <v>94</v>
      </c>
      <c r="E147" s="53" t="s">
        <v>210</v>
      </c>
      <c r="F147" s="53" t="s">
        <v>159</v>
      </c>
      <c r="G147" s="23" t="s">
        <v>181</v>
      </c>
      <c r="H147" s="53" t="s">
        <v>5</v>
      </c>
      <c r="I147" s="54">
        <v>10</v>
      </c>
      <c r="J147" s="55">
        <v>1313633024</v>
      </c>
      <c r="K147" s="43">
        <v>0</v>
      </c>
      <c r="L147" s="43">
        <v>0</v>
      </c>
      <c r="M147" s="43">
        <f t="shared" si="87"/>
        <v>1313633024</v>
      </c>
      <c r="N147" s="43">
        <v>0</v>
      </c>
      <c r="O147" s="43">
        <v>0</v>
      </c>
      <c r="P147" s="27">
        <f t="shared" si="88"/>
        <v>1313633024</v>
      </c>
      <c r="Q147" s="55">
        <v>0</v>
      </c>
      <c r="R147" s="25">
        <f t="shared" si="63"/>
        <v>0</v>
      </c>
      <c r="S147" s="55"/>
      <c r="T147" s="56"/>
    </row>
    <row r="148" spans="1:20" ht="47.25" customHeight="1" x14ac:dyDescent="0.25">
      <c r="A148" s="91" t="s">
        <v>18</v>
      </c>
      <c r="B148" s="53" t="s">
        <v>95</v>
      </c>
      <c r="C148" s="53" t="s">
        <v>89</v>
      </c>
      <c r="D148" s="53" t="s">
        <v>94</v>
      </c>
      <c r="E148" s="53" t="s">
        <v>210</v>
      </c>
      <c r="F148" s="53" t="s">
        <v>157</v>
      </c>
      <c r="G148" s="23" t="s">
        <v>182</v>
      </c>
      <c r="H148" s="53" t="s">
        <v>5</v>
      </c>
      <c r="I148" s="54">
        <v>10</v>
      </c>
      <c r="J148" s="55">
        <v>5657426176</v>
      </c>
      <c r="K148" s="43">
        <v>0</v>
      </c>
      <c r="L148" s="43">
        <v>0</v>
      </c>
      <c r="M148" s="43">
        <f t="shared" si="87"/>
        <v>5657426176</v>
      </c>
      <c r="N148" s="43">
        <v>0</v>
      </c>
      <c r="O148" s="43">
        <v>4232307120</v>
      </c>
      <c r="P148" s="27">
        <f t="shared" ref="P148" si="92">+M148-O148-N148</f>
        <v>1425119056</v>
      </c>
      <c r="Q148" s="55">
        <v>4232307120</v>
      </c>
      <c r="R148" s="25">
        <f t="shared" si="63"/>
        <v>0.74809763103128823</v>
      </c>
      <c r="S148" s="55"/>
      <c r="T148" s="56"/>
    </row>
    <row r="149" spans="1:20" s="99" customFormat="1" ht="32.25" customHeight="1" x14ac:dyDescent="0.25">
      <c r="A149" s="92" t="s">
        <v>18</v>
      </c>
      <c r="B149" s="95" t="s">
        <v>95</v>
      </c>
      <c r="C149" s="95" t="s">
        <v>89</v>
      </c>
      <c r="D149" s="95" t="s">
        <v>96</v>
      </c>
      <c r="E149" s="95"/>
      <c r="F149" s="95"/>
      <c r="G149" s="12" t="s">
        <v>194</v>
      </c>
      <c r="H149" s="95" t="s">
        <v>5</v>
      </c>
      <c r="I149" s="96">
        <v>10</v>
      </c>
      <c r="J149" s="97">
        <f>J151+J150</f>
        <v>1600000000</v>
      </c>
      <c r="K149" s="46">
        <f t="shared" ref="K149:N149" si="93">K151+K150</f>
        <v>0</v>
      </c>
      <c r="L149" s="46">
        <f t="shared" si="93"/>
        <v>0</v>
      </c>
      <c r="M149" s="46">
        <f t="shared" si="93"/>
        <v>1600000000</v>
      </c>
      <c r="N149" s="46">
        <f t="shared" si="93"/>
        <v>0</v>
      </c>
      <c r="O149" s="46">
        <f>O151+O150</f>
        <v>114195618</v>
      </c>
      <c r="P149" s="24">
        <f t="shared" ref="P149" si="94">P151+P150</f>
        <v>1485804382</v>
      </c>
      <c r="Q149" s="97">
        <f>Q151+Q150</f>
        <v>0</v>
      </c>
      <c r="R149" s="26">
        <f t="shared" si="63"/>
        <v>0</v>
      </c>
      <c r="S149" s="97">
        <f t="shared" ref="S149:T149" si="95">S151+S150</f>
        <v>0</v>
      </c>
      <c r="T149" s="98">
        <f t="shared" si="95"/>
        <v>0</v>
      </c>
    </row>
    <row r="150" spans="1:20" s="99" customFormat="1" ht="42.75" customHeight="1" x14ac:dyDescent="0.25">
      <c r="A150" s="91" t="s">
        <v>18</v>
      </c>
      <c r="B150" s="53" t="s">
        <v>95</v>
      </c>
      <c r="C150" s="53" t="s">
        <v>89</v>
      </c>
      <c r="D150" s="53" t="s">
        <v>96</v>
      </c>
      <c r="E150" s="53" t="s">
        <v>210</v>
      </c>
      <c r="F150" s="53">
        <v>2999011</v>
      </c>
      <c r="G150" s="23" t="s">
        <v>218</v>
      </c>
      <c r="H150" s="53" t="s">
        <v>5</v>
      </c>
      <c r="I150" s="54">
        <v>10</v>
      </c>
      <c r="J150" s="55">
        <v>149904000</v>
      </c>
      <c r="K150" s="43">
        <v>0</v>
      </c>
      <c r="L150" s="43">
        <v>0</v>
      </c>
      <c r="M150" s="43">
        <f t="shared" ref="M150" si="96">J150+K150-L150</f>
        <v>149904000</v>
      </c>
      <c r="N150" s="43"/>
      <c r="O150" s="43">
        <v>0</v>
      </c>
      <c r="P150" s="27">
        <f t="shared" ref="P150" si="97">+M150-O150-N150</f>
        <v>149904000</v>
      </c>
      <c r="Q150" s="55">
        <v>0</v>
      </c>
      <c r="R150" s="25">
        <f t="shared" ref="R150" si="98">IF(Q150&gt;1,Q150/(M150-N150),0)</f>
        <v>0</v>
      </c>
      <c r="S150" s="55"/>
      <c r="T150" s="56"/>
    </row>
    <row r="151" spans="1:20" ht="46.5" customHeight="1" x14ac:dyDescent="0.25">
      <c r="A151" s="91" t="s">
        <v>18</v>
      </c>
      <c r="B151" s="53" t="s">
        <v>95</v>
      </c>
      <c r="C151" s="53" t="s">
        <v>89</v>
      </c>
      <c r="D151" s="53" t="s">
        <v>96</v>
      </c>
      <c r="E151" s="53" t="s">
        <v>210</v>
      </c>
      <c r="F151" s="53" t="s">
        <v>159</v>
      </c>
      <c r="G151" s="23" t="s">
        <v>183</v>
      </c>
      <c r="H151" s="53" t="s">
        <v>5</v>
      </c>
      <c r="I151" s="54">
        <v>10</v>
      </c>
      <c r="J151" s="55">
        <v>1450096000</v>
      </c>
      <c r="K151" s="43">
        <v>0</v>
      </c>
      <c r="L151" s="43">
        <v>0</v>
      </c>
      <c r="M151" s="43">
        <f t="shared" si="87"/>
        <v>1450096000</v>
      </c>
      <c r="N151" s="109"/>
      <c r="O151" s="43">
        <v>114195618</v>
      </c>
      <c r="P151" s="27">
        <f t="shared" si="88"/>
        <v>1335900382</v>
      </c>
      <c r="Q151" s="55">
        <v>0</v>
      </c>
      <c r="R151" s="25">
        <f t="shared" si="63"/>
        <v>0</v>
      </c>
      <c r="S151" s="55"/>
      <c r="T151" s="56"/>
    </row>
    <row r="152" spans="1:20" ht="42" customHeight="1" x14ac:dyDescent="0.25">
      <c r="A152" s="92" t="s">
        <v>18</v>
      </c>
      <c r="B152" s="95" t="s">
        <v>95</v>
      </c>
      <c r="C152" s="11" t="s">
        <v>89</v>
      </c>
      <c r="D152" s="11" t="s">
        <v>97</v>
      </c>
      <c r="E152" s="11"/>
      <c r="F152" s="11"/>
      <c r="G152" s="12" t="s">
        <v>195</v>
      </c>
      <c r="H152" s="11" t="s">
        <v>5</v>
      </c>
      <c r="I152" s="13">
        <v>10</v>
      </c>
      <c r="J152" s="14">
        <f>J153+J154</f>
        <v>770705920</v>
      </c>
      <c r="K152" s="24">
        <f>K153+K154</f>
        <v>0</v>
      </c>
      <c r="L152" s="112">
        <f>L153+L154</f>
        <v>0</v>
      </c>
      <c r="M152" s="46">
        <f>M153+M154</f>
        <v>770705920</v>
      </c>
      <c r="N152" s="24">
        <f>N153+N154</f>
        <v>0</v>
      </c>
      <c r="O152" s="24">
        <f t="shared" ref="O152:T152" si="99">O153+O154</f>
        <v>0</v>
      </c>
      <c r="P152" s="24">
        <f>P153+P154</f>
        <v>770705920</v>
      </c>
      <c r="Q152" s="14">
        <f t="shared" si="99"/>
        <v>0</v>
      </c>
      <c r="R152" s="26">
        <f t="shared" si="63"/>
        <v>0</v>
      </c>
      <c r="S152" s="14">
        <f>S153+S154</f>
        <v>0</v>
      </c>
      <c r="T152" s="22">
        <f t="shared" si="99"/>
        <v>0</v>
      </c>
    </row>
    <row r="153" spans="1:20" ht="45.75" customHeight="1" x14ac:dyDescent="0.25">
      <c r="A153" s="91" t="s">
        <v>18</v>
      </c>
      <c r="B153" s="53" t="s">
        <v>95</v>
      </c>
      <c r="C153" s="7" t="s">
        <v>89</v>
      </c>
      <c r="D153" s="7" t="s">
        <v>97</v>
      </c>
      <c r="E153" s="7" t="s">
        <v>210</v>
      </c>
      <c r="F153" s="7" t="s">
        <v>160</v>
      </c>
      <c r="G153" s="23" t="s">
        <v>184</v>
      </c>
      <c r="H153" s="7" t="s">
        <v>5</v>
      </c>
      <c r="I153" s="8">
        <v>10</v>
      </c>
      <c r="J153" s="9">
        <v>307558131</v>
      </c>
      <c r="K153" s="27"/>
      <c r="L153" s="27"/>
      <c r="M153" s="43">
        <f t="shared" si="87"/>
        <v>307558131</v>
      </c>
      <c r="N153" s="27">
        <v>0</v>
      </c>
      <c r="O153" s="27">
        <v>0</v>
      </c>
      <c r="P153" s="27">
        <f>+M153-O153-N153</f>
        <v>307558131</v>
      </c>
      <c r="Q153" s="9"/>
      <c r="R153" s="25">
        <f t="shared" si="63"/>
        <v>0</v>
      </c>
      <c r="S153" s="9"/>
      <c r="T153" s="10"/>
    </row>
    <row r="154" spans="1:20" ht="39" customHeight="1" x14ac:dyDescent="0.25">
      <c r="A154" s="91" t="s">
        <v>18</v>
      </c>
      <c r="B154" s="53" t="s">
        <v>95</v>
      </c>
      <c r="C154" s="7" t="s">
        <v>89</v>
      </c>
      <c r="D154" s="7" t="s">
        <v>97</v>
      </c>
      <c r="E154" s="7" t="s">
        <v>210</v>
      </c>
      <c r="F154" s="7" t="s">
        <v>159</v>
      </c>
      <c r="G154" s="23" t="s">
        <v>185</v>
      </c>
      <c r="H154" s="7" t="s">
        <v>5</v>
      </c>
      <c r="I154" s="8">
        <v>10</v>
      </c>
      <c r="J154" s="9">
        <v>463147789</v>
      </c>
      <c r="K154" s="27"/>
      <c r="L154" s="27"/>
      <c r="M154" s="43">
        <f t="shared" si="87"/>
        <v>463147789</v>
      </c>
      <c r="N154" s="27">
        <v>0</v>
      </c>
      <c r="O154" s="27">
        <v>0</v>
      </c>
      <c r="P154" s="27">
        <f>+M154-O154-N154</f>
        <v>463147789</v>
      </c>
      <c r="Q154" s="9"/>
      <c r="R154" s="25">
        <f t="shared" si="63"/>
        <v>0</v>
      </c>
      <c r="S154" s="9"/>
      <c r="T154" s="10"/>
    </row>
    <row r="155" spans="1:20" ht="39" customHeight="1" x14ac:dyDescent="0.25">
      <c r="A155" s="92" t="s">
        <v>18</v>
      </c>
      <c r="B155" s="11" t="s">
        <v>95</v>
      </c>
      <c r="C155" s="11" t="s">
        <v>89</v>
      </c>
      <c r="D155" s="11">
        <v>25</v>
      </c>
      <c r="E155" s="11"/>
      <c r="F155" s="11"/>
      <c r="G155" s="12" t="s">
        <v>211</v>
      </c>
      <c r="H155" s="11" t="s">
        <v>5</v>
      </c>
      <c r="I155" s="13">
        <v>10</v>
      </c>
      <c r="J155" s="14">
        <f>J156+J157</f>
        <v>24962878183</v>
      </c>
      <c r="K155" s="24">
        <f t="shared" ref="K155:L155" si="100">K156+K157</f>
        <v>0</v>
      </c>
      <c r="L155" s="24">
        <f t="shared" si="100"/>
        <v>0</v>
      </c>
      <c r="M155" s="46">
        <f>M156+M157</f>
        <v>24962878183</v>
      </c>
      <c r="N155" s="24">
        <f>N156+N157</f>
        <v>0</v>
      </c>
      <c r="O155" s="24">
        <f>O156+O157</f>
        <v>10534448589</v>
      </c>
      <c r="P155" s="24">
        <f>P156+P157</f>
        <v>14428429594</v>
      </c>
      <c r="Q155" s="14">
        <f>Q156+Q157</f>
        <v>10534448589</v>
      </c>
      <c r="R155" s="26">
        <f>IF(Q155&gt;1,Q155/(M155-N155),0)</f>
        <v>0.42200456661179708</v>
      </c>
      <c r="S155" s="14">
        <f>S156+S157</f>
        <v>0</v>
      </c>
      <c r="T155" s="22">
        <f t="shared" ref="T155" si="101">T156+T157</f>
        <v>0</v>
      </c>
    </row>
    <row r="156" spans="1:20" ht="39" customHeight="1" x14ac:dyDescent="0.25">
      <c r="A156" s="91" t="s">
        <v>18</v>
      </c>
      <c r="B156" s="7" t="s">
        <v>95</v>
      </c>
      <c r="C156" s="7" t="s">
        <v>89</v>
      </c>
      <c r="D156" s="7">
        <v>25</v>
      </c>
      <c r="E156" s="7" t="s">
        <v>210</v>
      </c>
      <c r="F156" s="7">
        <v>2999011</v>
      </c>
      <c r="G156" s="23" t="s">
        <v>212</v>
      </c>
      <c r="H156" s="7" t="s">
        <v>5</v>
      </c>
      <c r="I156" s="8">
        <v>10</v>
      </c>
      <c r="J156" s="9">
        <v>3044496517</v>
      </c>
      <c r="K156" s="24"/>
      <c r="L156" s="24"/>
      <c r="M156" s="43">
        <f t="shared" si="87"/>
        <v>3044496517</v>
      </c>
      <c r="N156" s="27"/>
      <c r="O156" s="27">
        <v>0</v>
      </c>
      <c r="P156" s="27">
        <f>+M156-O156-N156</f>
        <v>3044496517</v>
      </c>
      <c r="Q156" s="9">
        <v>0</v>
      </c>
      <c r="R156" s="26">
        <f t="shared" si="63"/>
        <v>0</v>
      </c>
      <c r="S156" s="14"/>
      <c r="T156" s="22"/>
    </row>
    <row r="157" spans="1:20" ht="39" customHeight="1" x14ac:dyDescent="0.25">
      <c r="A157" s="91" t="s">
        <v>18</v>
      </c>
      <c r="B157" s="7" t="s">
        <v>95</v>
      </c>
      <c r="C157" s="7" t="s">
        <v>89</v>
      </c>
      <c r="D157" s="7">
        <v>25</v>
      </c>
      <c r="E157" s="7" t="s">
        <v>210</v>
      </c>
      <c r="F157" s="7">
        <v>2999054</v>
      </c>
      <c r="G157" s="23" t="s">
        <v>213</v>
      </c>
      <c r="H157" s="7" t="s">
        <v>5</v>
      </c>
      <c r="I157" s="8">
        <v>10</v>
      </c>
      <c r="J157" s="9">
        <v>21918381666</v>
      </c>
      <c r="K157" s="24"/>
      <c r="L157" s="24"/>
      <c r="M157" s="43">
        <f t="shared" si="87"/>
        <v>21918381666</v>
      </c>
      <c r="N157" s="27"/>
      <c r="O157" s="27">
        <v>10534448589</v>
      </c>
      <c r="P157" s="27">
        <f t="shared" ref="P157:P159" si="102">+M157-O157-N157</f>
        <v>11383933077</v>
      </c>
      <c r="Q157" s="9">
        <v>10534448589</v>
      </c>
      <c r="R157" s="26">
        <f>IF(Q157&gt;1,Q157/(M157-N157),0)</f>
        <v>0.48062164212338432</v>
      </c>
      <c r="S157" s="14"/>
      <c r="T157" s="22"/>
    </row>
    <row r="158" spans="1:20" ht="39" customHeight="1" x14ac:dyDescent="0.25">
      <c r="A158" s="92" t="s">
        <v>18</v>
      </c>
      <c r="B158" s="11" t="s">
        <v>95</v>
      </c>
      <c r="C158" s="11" t="s">
        <v>89</v>
      </c>
      <c r="D158" s="11">
        <v>26</v>
      </c>
      <c r="E158" s="7"/>
      <c r="F158" s="7"/>
      <c r="G158" s="12" t="s">
        <v>221</v>
      </c>
      <c r="H158" s="11" t="s">
        <v>5</v>
      </c>
      <c r="I158" s="13">
        <v>10</v>
      </c>
      <c r="J158" s="14">
        <f>J159</f>
        <v>16119500000</v>
      </c>
      <c r="K158" s="24">
        <f t="shared" ref="K158:O158" si="103">K159</f>
        <v>0</v>
      </c>
      <c r="L158" s="24">
        <f t="shared" si="103"/>
        <v>0</v>
      </c>
      <c r="M158" s="46">
        <f t="shared" si="103"/>
        <v>16119500000</v>
      </c>
      <c r="N158" s="24">
        <f t="shared" si="103"/>
        <v>0</v>
      </c>
      <c r="O158" s="24">
        <f t="shared" si="103"/>
        <v>0</v>
      </c>
      <c r="P158" s="24">
        <f>P159</f>
        <v>16119500000</v>
      </c>
      <c r="Q158" s="14">
        <f>Q159</f>
        <v>0</v>
      </c>
      <c r="R158" s="26">
        <f>IF(Q158&gt;1,Q158/(M158-N158),0)</f>
        <v>0</v>
      </c>
      <c r="S158" s="14">
        <f t="shared" ref="S158:T158" si="104">S159</f>
        <v>0</v>
      </c>
      <c r="T158" s="22">
        <f t="shared" si="104"/>
        <v>0</v>
      </c>
    </row>
    <row r="159" spans="1:20" ht="32.25" customHeight="1" x14ac:dyDescent="0.25">
      <c r="A159" s="91" t="s">
        <v>18</v>
      </c>
      <c r="B159" s="7" t="s">
        <v>95</v>
      </c>
      <c r="C159" s="7" t="s">
        <v>89</v>
      </c>
      <c r="D159" s="7">
        <v>26</v>
      </c>
      <c r="E159" s="7" t="s">
        <v>220</v>
      </c>
      <c r="F159" s="7">
        <v>2999054</v>
      </c>
      <c r="G159" s="23" t="s">
        <v>219</v>
      </c>
      <c r="H159" s="7" t="s">
        <v>5</v>
      </c>
      <c r="I159" s="8">
        <v>10</v>
      </c>
      <c r="J159" s="9">
        <v>16119500000</v>
      </c>
      <c r="K159" s="27">
        <v>0</v>
      </c>
      <c r="L159" s="27"/>
      <c r="M159" s="43">
        <f t="shared" si="87"/>
        <v>16119500000</v>
      </c>
      <c r="N159" s="27">
        <v>0</v>
      </c>
      <c r="O159" s="27">
        <v>0</v>
      </c>
      <c r="P159" s="27">
        <f t="shared" si="102"/>
        <v>16119500000</v>
      </c>
      <c r="Q159" s="9">
        <v>0</v>
      </c>
      <c r="R159" s="25">
        <f t="shared" si="63"/>
        <v>0</v>
      </c>
      <c r="S159" s="9">
        <v>0</v>
      </c>
      <c r="T159" s="10">
        <v>0</v>
      </c>
    </row>
    <row r="160" spans="1:20" ht="16.5" customHeight="1" x14ac:dyDescent="0.25">
      <c r="A160" s="78" t="s">
        <v>18</v>
      </c>
      <c r="B160" s="78"/>
      <c r="C160" s="78"/>
      <c r="D160" s="78"/>
      <c r="E160" s="78"/>
      <c r="F160" s="78"/>
      <c r="G160" s="79" t="s">
        <v>19</v>
      </c>
      <c r="H160" s="78" t="s">
        <v>5</v>
      </c>
      <c r="I160" s="80">
        <v>10</v>
      </c>
      <c r="J160" s="61">
        <f>J111+J139</f>
        <v>136555593083</v>
      </c>
      <c r="K160" s="61">
        <f t="shared" ref="K160:Q160" si="105">K111+K139</f>
        <v>0</v>
      </c>
      <c r="L160" s="61">
        <f t="shared" si="105"/>
        <v>0</v>
      </c>
      <c r="M160" s="61">
        <f t="shared" si="105"/>
        <v>136555593083</v>
      </c>
      <c r="N160" s="3">
        <f t="shared" si="105"/>
        <v>0</v>
      </c>
      <c r="O160" s="61">
        <f t="shared" si="105"/>
        <v>36005649418</v>
      </c>
      <c r="P160" s="61">
        <f t="shared" si="105"/>
        <v>100549943665</v>
      </c>
      <c r="Q160" s="61">
        <f t="shared" si="105"/>
        <v>35581521132</v>
      </c>
      <c r="R160" s="73">
        <f>IF(Q160&gt;1,Q160/(M160-N160),0)</f>
        <v>0.26056436304570224</v>
      </c>
      <c r="S160" s="61">
        <f>S111+S139</f>
        <v>0</v>
      </c>
      <c r="T160" s="70">
        <f>T111+T139</f>
        <v>0</v>
      </c>
    </row>
    <row r="161" spans="1:20" ht="15" customHeight="1" x14ac:dyDescent="0.25">
      <c r="A161" s="78" t="s">
        <v>18</v>
      </c>
      <c r="B161" s="78"/>
      <c r="C161" s="78"/>
      <c r="D161" s="78"/>
      <c r="E161" s="78"/>
      <c r="F161" s="78"/>
      <c r="G161" s="79" t="s">
        <v>19</v>
      </c>
      <c r="H161" s="78" t="s">
        <v>8</v>
      </c>
      <c r="I161" s="80">
        <v>21</v>
      </c>
      <c r="J161" s="61">
        <f>J112</f>
        <v>315108465</v>
      </c>
      <c r="K161" s="61">
        <f>K112</f>
        <v>0</v>
      </c>
      <c r="L161" s="61">
        <f>L112</f>
        <v>0</v>
      </c>
      <c r="M161" s="61">
        <f>M112</f>
        <v>315108465</v>
      </c>
      <c r="N161" s="3">
        <v>0</v>
      </c>
      <c r="O161" s="61">
        <f>O112</f>
        <v>315108465</v>
      </c>
      <c r="P161" s="61">
        <f>P112</f>
        <v>0</v>
      </c>
      <c r="Q161" s="61">
        <f>Q112</f>
        <v>315108465</v>
      </c>
      <c r="R161" s="73">
        <f t="shared" ref="R161" si="106">IF(Q161&gt;1,Q161/(M161-N161),0)</f>
        <v>1</v>
      </c>
      <c r="S161" s="61">
        <f>S112</f>
        <v>0</v>
      </c>
      <c r="T161" s="70">
        <f>T112</f>
        <v>0</v>
      </c>
    </row>
    <row r="162" spans="1:20" s="5" customFormat="1" ht="13.5" customHeight="1" thickBot="1" x14ac:dyDescent="0.25">
      <c r="A162" s="126" t="s">
        <v>29</v>
      </c>
      <c r="B162" s="127"/>
      <c r="C162" s="127"/>
      <c r="D162" s="127"/>
      <c r="E162" s="127"/>
      <c r="F162" s="127"/>
      <c r="G162" s="127"/>
      <c r="H162" s="127"/>
      <c r="I162" s="128"/>
      <c r="J162" s="40">
        <f>SUM(J160:J161)</f>
        <v>136870701548</v>
      </c>
      <c r="K162" s="40">
        <f t="shared" ref="K162:Q162" si="107">SUM(K160:K161)</f>
        <v>0</v>
      </c>
      <c r="L162" s="40">
        <f t="shared" si="107"/>
        <v>0</v>
      </c>
      <c r="M162" s="40">
        <f t="shared" si="107"/>
        <v>136870701548</v>
      </c>
      <c r="N162" s="40">
        <f t="shared" si="107"/>
        <v>0</v>
      </c>
      <c r="O162" s="40">
        <f t="shared" si="107"/>
        <v>36320757883</v>
      </c>
      <c r="P162" s="40">
        <f t="shared" si="107"/>
        <v>100549943665</v>
      </c>
      <c r="Q162" s="40">
        <f t="shared" si="107"/>
        <v>35896629597</v>
      </c>
      <c r="R162" s="42">
        <f>IF(Q162&gt;1,Q162/(M162-N162),0)</f>
        <v>0.26226671735448948</v>
      </c>
      <c r="S162" s="40">
        <f>SUM(S160:S161)</f>
        <v>0</v>
      </c>
      <c r="T162" s="50">
        <f>SUM(T160:T161)</f>
        <v>0</v>
      </c>
    </row>
    <row r="163" spans="1:20" s="15" customFormat="1" ht="11.25" customHeight="1" thickBot="1" x14ac:dyDescent="0.3">
      <c r="A163" s="126" t="s">
        <v>30</v>
      </c>
      <c r="B163" s="127"/>
      <c r="C163" s="127"/>
      <c r="D163" s="127"/>
      <c r="E163" s="127"/>
      <c r="F163" s="127"/>
      <c r="G163" s="127"/>
      <c r="H163" s="127"/>
      <c r="I163" s="127"/>
      <c r="J163" s="77">
        <f>+J162+J109</f>
        <v>548423537395</v>
      </c>
      <c r="K163" s="77">
        <f t="shared" ref="K163:Q163" si="108">+K162+K109</f>
        <v>772684820</v>
      </c>
      <c r="L163" s="77">
        <f t="shared" si="108"/>
        <v>772684820</v>
      </c>
      <c r="M163" s="77">
        <f t="shared" si="108"/>
        <v>548423537395</v>
      </c>
      <c r="N163" s="76">
        <f>M163-[1]REP_EPG034_EjecucionPresupuesta!$Q$29</f>
        <v>0</v>
      </c>
      <c r="O163" s="40">
        <f t="shared" si="108"/>
        <v>86912784796.809998</v>
      </c>
      <c r="P163" s="40">
        <f t="shared" si="108"/>
        <v>461510752598.19</v>
      </c>
      <c r="Q163" s="40">
        <f t="shared" si="108"/>
        <v>83274464900.809998</v>
      </c>
      <c r="R163" s="42">
        <f>IF(Q163&gt;1,Q163/(M163-N163),0)</f>
        <v>0.15184334592268214</v>
      </c>
      <c r="S163" s="40">
        <f>+S162+S109</f>
        <v>20314346989.860001</v>
      </c>
      <c r="T163" s="50">
        <f>+T162+T109</f>
        <v>20189069168.990002</v>
      </c>
    </row>
    <row r="164" spans="1:20" s="15" customFormat="1" ht="6.75" customHeight="1" x14ac:dyDescent="0.25">
      <c r="A164" s="105"/>
      <c r="B164" s="105"/>
      <c r="C164" s="105"/>
      <c r="D164" s="105"/>
      <c r="E164" s="105"/>
      <c r="F164" s="105"/>
      <c r="G164" s="105"/>
      <c r="H164" s="105"/>
      <c r="I164" s="105"/>
      <c r="J164" s="101"/>
      <c r="K164" s="101"/>
      <c r="L164" s="101"/>
      <c r="M164" s="101"/>
      <c r="N164" s="101"/>
      <c r="O164" s="101"/>
      <c r="P164" s="101"/>
      <c r="Q164" s="101"/>
      <c r="R164" s="106"/>
      <c r="S164" s="101"/>
      <c r="T164" s="101"/>
    </row>
    <row r="165" spans="1:20" s="15" customFormat="1" ht="9" customHeight="1" x14ac:dyDescent="0.25">
      <c r="A165" s="15" t="s">
        <v>32</v>
      </c>
      <c r="E165" s="16"/>
      <c r="F165" s="17"/>
      <c r="G165" s="18"/>
      <c r="H165" s="19"/>
      <c r="I165" s="20"/>
      <c r="J165" s="20">
        <f>J163-548423537395</f>
        <v>0</v>
      </c>
      <c r="K165" s="20">
        <f>K163-L163</f>
        <v>0</v>
      </c>
      <c r="L165" s="20"/>
      <c r="M165" s="101"/>
      <c r="N165" s="57"/>
      <c r="O165" s="44"/>
      <c r="P165" s="21">
        <f>P163-[1]REP_EPG034_EjecucionPresupuesta!$W$29</f>
        <v>0</v>
      </c>
      <c r="Q165" s="30"/>
      <c r="R165" s="21"/>
      <c r="S165" s="63"/>
      <c r="T165" s="63"/>
    </row>
    <row r="166" spans="1:20" s="15" customFormat="1" ht="9" customHeight="1" x14ac:dyDescent="0.25">
      <c r="A166" s="15" t="s">
        <v>204</v>
      </c>
      <c r="E166" s="16"/>
      <c r="F166" s="17"/>
      <c r="G166" s="18"/>
      <c r="H166" s="19"/>
      <c r="I166" s="20"/>
      <c r="J166" s="20"/>
      <c r="K166" s="20"/>
      <c r="L166" s="20">
        <f>K163-L163</f>
        <v>0</v>
      </c>
      <c r="N166" s="63"/>
      <c r="O166" s="28"/>
      <c r="P166" s="21"/>
      <c r="Q166" s="31"/>
      <c r="R166" s="21"/>
    </row>
    <row r="167" spans="1:20" s="15" customFormat="1" ht="9" customHeight="1" x14ac:dyDescent="0.25">
      <c r="A167" s="15" t="s">
        <v>203</v>
      </c>
      <c r="E167" s="16"/>
      <c r="F167" s="17"/>
      <c r="G167" s="18"/>
      <c r="H167" s="19"/>
      <c r="I167" s="20"/>
      <c r="J167" s="20"/>
      <c r="K167" s="20"/>
      <c r="L167" s="107"/>
      <c r="M167" s="63"/>
      <c r="N167" s="21"/>
      <c r="O167" s="64"/>
      <c r="P167" s="21"/>
      <c r="Q167" s="31"/>
      <c r="R167" s="21"/>
    </row>
    <row r="168" spans="1:20" x14ac:dyDescent="0.25">
      <c r="A168" s="15" t="s">
        <v>224</v>
      </c>
      <c r="B168" s="15"/>
      <c r="C168" s="15"/>
      <c r="D168" s="15"/>
      <c r="E168" s="16"/>
      <c r="F168" s="17"/>
      <c r="G168" s="18"/>
      <c r="H168" s="19"/>
      <c r="I168" s="20"/>
      <c r="J168" s="20"/>
      <c r="K168" s="20"/>
      <c r="L168" s="20"/>
      <c r="M168" s="15"/>
      <c r="N168" s="63"/>
      <c r="O168" s="28"/>
      <c r="P168" s="21"/>
      <c r="Q168" s="31"/>
      <c r="R168" s="21"/>
      <c r="S168" s="15"/>
      <c r="T168" s="15"/>
    </row>
    <row r="169" spans="1:20" x14ac:dyDescent="0.25">
      <c r="L169" s="108"/>
    </row>
  </sheetData>
  <mergeCells count="13">
    <mergeCell ref="A2:T2"/>
    <mergeCell ref="A1:F1"/>
    <mergeCell ref="A110:T110"/>
    <mergeCell ref="A162:I162"/>
    <mergeCell ref="A163:I163"/>
    <mergeCell ref="A34:I34"/>
    <mergeCell ref="A35:T35"/>
    <mergeCell ref="A82:I82"/>
    <mergeCell ref="A83:T83"/>
    <mergeCell ref="A105:I105"/>
    <mergeCell ref="A109:I109"/>
    <mergeCell ref="A94:T94"/>
    <mergeCell ref="A93:I93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ENERO 31-2026&amp;R
Página &amp;P de &amp;N</oddHeader>
  </headerFooter>
  <ignoredErrors>
    <ignoredError sqref="P90 N23:N31 F103 H103:I103 C33:I33 Q33 G23:I26 H27:I27 G28:I31 H47:I47 H49:I51 C18:D18 C19:E26 C3:E4 I4 C43:I44 C36 C5:F17 C27:F32 M81 O88:Q88 M82 P102 N102 M96 M95 M97:O97 M100:O101 Q97 S82:T82 S86:T89 S93:T93 S100:T101 S95:T97 O95 Q84 B95:E104 Q100:Q101 B86:B91 B84:I85 S84:T84 C92:I92 N93:O93 O33:O34 S33:T34 F95:I102 C87:I88 C80:I81 B147:D148 B139:E139 F142 F144:F145 F147:F148 F153:F154 B134:C134 B140:D145 B146:I146 C76:F79 B76:B81 B149:I149 O87 Q87 O89 Q89 Q95 Q93 B151:D154 B3:B33 B135:D138 F135:F138 F151:I151 K151 C86:D86 H86:I86 C90:I91 C89:F89 H89:I89 B159:C159 B125:D125 I75:I79 B36:B44 C37:F42 N47:N51 B45:F75 I52:I73 K146:L146 B155:C157 E86:F86 B158:C158 B150:D150 B92 O81 O82:Q82 O96:Q96" numberStoredAsText="1"/>
    <ignoredError sqref="M18 R3:R4 R18 R36 R80 R90:R91 R103:R104 N104 P26 P18 M134:P134 M152 R33:R34 P114 A106:I106 G114:I114 A126:A133 E113:I113 E115:F115 E119:M119 G126:I126 G129:I129 A110:T110 A108:I108 S107:T107 M114:N114 R114 O115:T115 H130:I130 R139:R140 R146 R151:R152 R160:R163 R95 R97 H115:I115 E121:I121 H131:I131 P129 M116:N116 G116:I118 L117:N117 G132:I133 L122:N122 G122:I124 M123:N124 P116:P119 P131:P133 A112:F112 H112:I112 R116:R118 P120 R120 P122:P124 M142:N142 R122:R124 R127:R128 R131:R134 P97 O113 Q113:T113 G127:H128 N127:N128 M115 Q106 A107:O107 Q107 A111:I111 Q119:T119 G120:I120 M129:N129 M106 M131:M133 R111:R112 O119 R87 P146 K114 K116 K118:N118 K120:N120 K123:K124 K127 K129 K131 K133 A113:A114 K121:M121 A109:M109 T109 P141:P143 R149 A115:A119 A121:A124 A120 L113 K115:L115 K130:M130 K106 K108:M108 M158 R158 O109:Q109 O108:Q108 R141:R143 O106 M155 P155 P158 R155 R43:R44 M26 M149 P149 J140:N140 S140:T140 R92 N163 S108:T108 R125:R126 R106 R107 R105 R108:R109 M89 N95 O121:T121 O130:T130 M141 O140:Q140 M143 O152:P152" formula="1"/>
    <ignoredError sqref="P100:P101 R81 R88:R89 P86 R84:R85 R99:R102 M151 M146 B130:F130 B126:F126 R96 P151 F114 F116:F118 B121:D124 F122:F124 B127:D129 F127:F129 B131:D133 B120:D120 B113:D114 F131:F133 R82 B115:D119 F120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31-2026</vt:lpstr>
      <vt:lpstr>'ENERO 31-2026'!Área_de_impresión</vt:lpstr>
      <vt:lpstr>'ENERO 31-2026'!Títulos_a_imprimir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2024-07-03T16:25:42Z</cp:lastPrinted>
  <dcterms:created xsi:type="dcterms:W3CDTF">2016-02-01T15:56:25Z</dcterms:created>
  <dcterms:modified xsi:type="dcterms:W3CDTF">2026-02-12T19:34:00Z</dcterms:modified>
</cp:coreProperties>
</file>