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febrero/"/>
    </mc:Choice>
  </mc:AlternateContent>
  <xr:revisionPtr revIDLastSave="0" documentId="8_{978DADC8-C10B-4755-A3A9-1CCF929E18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BRERO 28-2025" sheetId="11" r:id="rId1"/>
  </sheets>
  <externalReferences>
    <externalReference r:id="rId2"/>
  </externalReferences>
  <definedNames>
    <definedName name="_xlnm._FilterDatabase" localSheetId="0" hidden="1">'FEBRERO 28-2025'!$A$1:$T$181</definedName>
    <definedName name="_xlnm.Print_Area" localSheetId="0">'FEBRERO 28-2025'!$A$1:$T$181</definedName>
    <definedName name="_xlnm.Print_Titles" localSheetId="0">'FEBRERO 28-2025'!$1:$1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4" i="11" l="1"/>
  <c r="P156" i="11"/>
  <c r="T124" i="11"/>
  <c r="S124" i="11"/>
  <c r="Q124" i="11"/>
  <c r="O124" i="11"/>
  <c r="M124" i="11"/>
  <c r="O136" i="11" l="1"/>
  <c r="O137" i="11"/>
  <c r="P61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77" i="11"/>
  <c r="M78" i="11"/>
  <c r="M79" i="11"/>
  <c r="M80" i="11"/>
  <c r="M81" i="11"/>
  <c r="M82" i="11"/>
  <c r="K79" i="11"/>
  <c r="K78" i="11"/>
  <c r="L54" i="11"/>
  <c r="L50" i="11"/>
  <c r="L55" i="11"/>
  <c r="K54" i="11"/>
  <c r="L78" i="11"/>
  <c r="K75" i="11"/>
  <c r="K56" i="11"/>
  <c r="K52" i="11"/>
  <c r="K63" i="11"/>
  <c r="T36" i="11"/>
  <c r="S36" i="11"/>
  <c r="Q36" i="11"/>
  <c r="O36" i="11"/>
  <c r="N36" i="11"/>
  <c r="L36" i="11"/>
  <c r="K36" i="11"/>
  <c r="J36" i="11"/>
  <c r="K50" i="11"/>
  <c r="T45" i="11"/>
  <c r="S45" i="11"/>
  <c r="Q45" i="11"/>
  <c r="O45" i="11"/>
  <c r="N45" i="11"/>
  <c r="M44" i="11"/>
  <c r="R44" i="11"/>
  <c r="K37" i="11"/>
  <c r="K60" i="11"/>
  <c r="J45" i="11"/>
  <c r="K58" i="11"/>
  <c r="K55" i="11"/>
  <c r="L69" i="11"/>
  <c r="T160" i="11"/>
  <c r="S160" i="11"/>
  <c r="Q160" i="11"/>
  <c r="O160" i="11"/>
  <c r="N160" i="11"/>
  <c r="L160" i="11"/>
  <c r="K160" i="11"/>
  <c r="J160" i="11"/>
  <c r="O162" i="11"/>
  <c r="O157" i="11"/>
  <c r="O154" i="11"/>
  <c r="O152" i="11"/>
  <c r="L75" i="11"/>
  <c r="K74" i="11"/>
  <c r="K76" i="11"/>
  <c r="N89" i="11"/>
  <c r="N88" i="11" s="1"/>
  <c r="R51" i="11"/>
  <c r="R49" i="11"/>
  <c r="P49" i="11"/>
  <c r="J132" i="11"/>
  <c r="L45" i="11" l="1"/>
  <c r="K45" i="11"/>
  <c r="P44" i="11"/>
  <c r="J152" i="11"/>
  <c r="T136" i="11"/>
  <c r="S136" i="11"/>
  <c r="Q136" i="11"/>
  <c r="R136" i="11" s="1"/>
  <c r="N136" i="11"/>
  <c r="L136" i="11"/>
  <c r="K136" i="11"/>
  <c r="J136" i="11"/>
  <c r="J46" i="11"/>
  <c r="J103" i="11"/>
  <c r="R140" i="11"/>
  <c r="T137" i="11"/>
  <c r="S137" i="11"/>
  <c r="Q137" i="11"/>
  <c r="R137" i="11" s="1"/>
  <c r="N137" i="11"/>
  <c r="L137" i="11"/>
  <c r="K137" i="11"/>
  <c r="J137" i="11"/>
  <c r="T89" i="11"/>
  <c r="S89" i="11"/>
  <c r="Q89" i="11"/>
  <c r="O89" i="11"/>
  <c r="L89" i="11"/>
  <c r="K89" i="11"/>
  <c r="J89" i="11"/>
  <c r="J88" i="11" s="1"/>
  <c r="J169" i="11"/>
  <c r="Q154" i="11"/>
  <c r="R171" i="11"/>
  <c r="M171" i="11"/>
  <c r="P171" i="11" s="1"/>
  <c r="M170" i="11"/>
  <c r="P170" i="11" s="1"/>
  <c r="T169" i="11"/>
  <c r="S169" i="11"/>
  <c r="Q169" i="11"/>
  <c r="O169" i="11"/>
  <c r="L166" i="11"/>
  <c r="K166" i="11"/>
  <c r="K169" i="11"/>
  <c r="L169" i="11"/>
  <c r="M108" i="11"/>
  <c r="M105" i="11"/>
  <c r="M104" i="11"/>
  <c r="P104" i="11" s="1"/>
  <c r="M121" i="11"/>
  <c r="M120" i="11" s="1"/>
  <c r="L103" i="11"/>
  <c r="R170" i="11" l="1"/>
  <c r="M138" i="11" l="1"/>
  <c r="M139" i="11"/>
  <c r="P139" i="11" s="1"/>
  <c r="S122" i="11"/>
  <c r="T122" i="11"/>
  <c r="M136" i="11" l="1"/>
  <c r="P138" i="11"/>
  <c r="P136" i="11" s="1"/>
  <c r="J96" i="11" l="1"/>
  <c r="J93" i="11"/>
  <c r="M40" i="11" l="1"/>
  <c r="P58" i="11" l="1"/>
  <c r="P65" i="11"/>
  <c r="P73" i="11" l="1"/>
  <c r="P74" i="11" l="1"/>
  <c r="R74" i="11"/>
  <c r="Q83" i="11" l="1"/>
  <c r="M41" i="11"/>
  <c r="P41" i="11" s="1"/>
  <c r="R41" i="11"/>
  <c r="R90" i="11"/>
  <c r="J92" i="11"/>
  <c r="J91" i="11" s="1"/>
  <c r="J98" i="11" s="1"/>
  <c r="J99" i="11" s="1"/>
  <c r="T26" i="11"/>
  <c r="T18" i="11"/>
  <c r="T4" i="11"/>
  <c r="K83" i="11" l="1"/>
  <c r="S83" i="11"/>
  <c r="T3" i="11"/>
  <c r="M45" i="11" l="1"/>
  <c r="R45" i="11" s="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M36" i="11" s="1"/>
  <c r="P40" i="11"/>
  <c r="M42" i="11"/>
  <c r="P42" i="11" s="1"/>
  <c r="M43" i="11"/>
  <c r="J124" i="11"/>
  <c r="R172" i="11"/>
  <c r="R144" i="11"/>
  <c r="R142" i="11"/>
  <c r="R138" i="11"/>
  <c r="R135" i="11"/>
  <c r="J145" i="11"/>
  <c r="J141" i="11"/>
  <c r="N169" i="11"/>
  <c r="T166" i="11"/>
  <c r="S166" i="11"/>
  <c r="Q166" i="11"/>
  <c r="O166" i="11"/>
  <c r="N166" i="11"/>
  <c r="J166" i="11"/>
  <c r="T164" i="11"/>
  <c r="S164" i="11"/>
  <c r="Q164" i="11"/>
  <c r="O164" i="11"/>
  <c r="N164" i="11"/>
  <c r="L164" i="11"/>
  <c r="K164" i="11"/>
  <c r="J164" i="11"/>
  <c r="T162" i="11"/>
  <c r="S162" i="11"/>
  <c r="Q162" i="11"/>
  <c r="N162" i="11"/>
  <c r="L162" i="11"/>
  <c r="K162" i="11"/>
  <c r="J162" i="11"/>
  <c r="T157" i="11"/>
  <c r="S157" i="11"/>
  <c r="Q157" i="11"/>
  <c r="N157" i="11"/>
  <c r="L157" i="11"/>
  <c r="K157" i="11"/>
  <c r="J157" i="11"/>
  <c r="T154" i="11"/>
  <c r="S154" i="11"/>
  <c r="N154" i="11"/>
  <c r="L154" i="11"/>
  <c r="K154" i="11"/>
  <c r="J154" i="11"/>
  <c r="T152" i="11"/>
  <c r="S152" i="11"/>
  <c r="Q152" i="11"/>
  <c r="N152" i="11"/>
  <c r="L152" i="11"/>
  <c r="K152" i="11"/>
  <c r="T145" i="11"/>
  <c r="S145" i="11"/>
  <c r="Q145" i="11"/>
  <c r="O145" i="11"/>
  <c r="N145" i="11"/>
  <c r="L145" i="11"/>
  <c r="K145" i="11"/>
  <c r="K141" i="11"/>
  <c r="T141" i="11"/>
  <c r="S141" i="11"/>
  <c r="Q141" i="11"/>
  <c r="O141" i="11"/>
  <c r="N141" i="11"/>
  <c r="L141" i="11"/>
  <c r="L132" i="11"/>
  <c r="K132" i="11"/>
  <c r="T132" i="11"/>
  <c r="S132" i="11"/>
  <c r="Q132" i="11"/>
  <c r="O132" i="11"/>
  <c r="N132" i="11"/>
  <c r="T129" i="11"/>
  <c r="T119" i="11" s="1"/>
  <c r="S129" i="11"/>
  <c r="S119" i="11" s="1"/>
  <c r="Q129" i="11"/>
  <c r="Q119" i="11" s="1"/>
  <c r="O129" i="11"/>
  <c r="O119" i="11" s="1"/>
  <c r="N129" i="11"/>
  <c r="N119" i="11" s="1"/>
  <c r="L129" i="11"/>
  <c r="L119" i="11" s="1"/>
  <c r="K129" i="11"/>
  <c r="K119" i="11" s="1"/>
  <c r="J129" i="11"/>
  <c r="J119" i="11" s="1"/>
  <c r="T128" i="11"/>
  <c r="S128" i="11"/>
  <c r="Q128" i="11"/>
  <c r="O128" i="11"/>
  <c r="N128" i="11"/>
  <c r="L128" i="11"/>
  <c r="K128" i="11"/>
  <c r="J128" i="11"/>
  <c r="N124" i="11"/>
  <c r="L124" i="11"/>
  <c r="K124" i="11"/>
  <c r="J122" i="11"/>
  <c r="T120" i="11"/>
  <c r="S120" i="11"/>
  <c r="Q120" i="11"/>
  <c r="O120" i="11"/>
  <c r="J120" i="11"/>
  <c r="T118" i="11" l="1"/>
  <c r="S118" i="11"/>
  <c r="O151" i="11"/>
  <c r="O150" i="11" s="1"/>
  <c r="J151" i="11"/>
  <c r="J150" i="11" s="1"/>
  <c r="J118" i="11"/>
  <c r="K151" i="11"/>
  <c r="K150" i="11" s="1"/>
  <c r="N151" i="11"/>
  <c r="N150" i="11" s="1"/>
  <c r="L151" i="11"/>
  <c r="L150" i="11" s="1"/>
  <c r="Q151" i="11"/>
  <c r="Q150" i="11" s="1"/>
  <c r="T151" i="11"/>
  <c r="T150" i="11" s="1"/>
  <c r="S151" i="11"/>
  <c r="S150" i="11" s="1"/>
  <c r="M39" i="11"/>
  <c r="P50" i="11"/>
  <c r="L122" i="11"/>
  <c r="K122" i="11"/>
  <c r="Q122" i="11"/>
  <c r="Q118" i="11" s="1"/>
  <c r="O118" i="11"/>
  <c r="N122" i="11"/>
  <c r="N120" i="11"/>
  <c r="N118" i="11" s="1"/>
  <c r="L120" i="11"/>
  <c r="K120" i="11"/>
  <c r="M153" i="11"/>
  <c r="M155" i="11"/>
  <c r="R155" i="11" s="1"/>
  <c r="R156" i="11"/>
  <c r="M158" i="11"/>
  <c r="R158" i="11" s="1"/>
  <c r="M159" i="11"/>
  <c r="R159" i="11" s="1"/>
  <c r="M161" i="11"/>
  <c r="M160" i="11" s="1"/>
  <c r="M163" i="11"/>
  <c r="R163" i="11" s="1"/>
  <c r="M165" i="11"/>
  <c r="M167" i="11"/>
  <c r="M168" i="11"/>
  <c r="P168" i="11" s="1"/>
  <c r="M172" i="11"/>
  <c r="M123" i="11"/>
  <c r="M122" i="11" s="1"/>
  <c r="M125" i="11"/>
  <c r="R125" i="11" s="1"/>
  <c r="M126" i="11"/>
  <c r="R126" i="11" s="1"/>
  <c r="M127" i="11"/>
  <c r="R127" i="11" s="1"/>
  <c r="M130" i="11"/>
  <c r="M128" i="11" s="1"/>
  <c r="M131" i="11"/>
  <c r="M133" i="11"/>
  <c r="M134" i="11"/>
  <c r="M135" i="11"/>
  <c r="M140" i="11"/>
  <c r="M137" i="11" s="1"/>
  <c r="M142" i="11"/>
  <c r="M143" i="11"/>
  <c r="R143" i="11" s="1"/>
  <c r="M144" i="11"/>
  <c r="M146" i="11"/>
  <c r="M147" i="11"/>
  <c r="R147" i="11" s="1"/>
  <c r="M148" i="11"/>
  <c r="R148" i="11" s="1"/>
  <c r="M149" i="11"/>
  <c r="P149" i="11" s="1"/>
  <c r="P105" i="11"/>
  <c r="M90" i="11"/>
  <c r="M89" i="11" s="1"/>
  <c r="M94" i="11"/>
  <c r="M95" i="11"/>
  <c r="M97" i="11"/>
  <c r="R59" i="11"/>
  <c r="M47" i="11"/>
  <c r="P80" i="11"/>
  <c r="K118" i="11" l="1"/>
  <c r="L118" i="11"/>
  <c r="P172" i="11"/>
  <c r="P169" i="11" s="1"/>
  <c r="M169" i="11"/>
  <c r="R169" i="11" s="1"/>
  <c r="M166" i="11"/>
  <c r="M145" i="11"/>
  <c r="R145" i="11" s="1"/>
  <c r="R149" i="11"/>
  <c r="R168" i="11"/>
  <c r="R167" i="11"/>
  <c r="P167" i="11"/>
  <c r="O173" i="11"/>
  <c r="R146" i="11"/>
  <c r="M162" i="11"/>
  <c r="R162" i="11" s="1"/>
  <c r="P163" i="11"/>
  <c r="P123" i="11"/>
  <c r="P122" i="11" s="1"/>
  <c r="R122" i="11"/>
  <c r="M152" i="11"/>
  <c r="P153" i="11"/>
  <c r="P152" i="11" s="1"/>
  <c r="R153" i="11"/>
  <c r="R139" i="11"/>
  <c r="R133" i="11"/>
  <c r="P133" i="11"/>
  <c r="R123" i="11"/>
  <c r="M129" i="11"/>
  <c r="P131" i="11"/>
  <c r="P129" i="11" s="1"/>
  <c r="R131" i="11"/>
  <c r="P134" i="11"/>
  <c r="R134" i="11"/>
  <c r="R128" i="11"/>
  <c r="R130" i="11"/>
  <c r="R160" i="11"/>
  <c r="R161" i="11"/>
  <c r="R120" i="11"/>
  <c r="R121" i="11"/>
  <c r="M164" i="11"/>
  <c r="R164" i="11" s="1"/>
  <c r="R165" i="11"/>
  <c r="R166" i="11"/>
  <c r="M132" i="11"/>
  <c r="R132" i="11" s="1"/>
  <c r="M141" i="11"/>
  <c r="R141" i="11" s="1"/>
  <c r="M157" i="11"/>
  <c r="R157" i="11" s="1"/>
  <c r="R124" i="11"/>
  <c r="R154" i="11"/>
  <c r="R37" i="11"/>
  <c r="R5" i="11"/>
  <c r="R104" i="11"/>
  <c r="P140" i="11"/>
  <c r="P137" i="11" s="1"/>
  <c r="K174" i="11"/>
  <c r="P119" i="11" l="1"/>
  <c r="M118" i="11"/>
  <c r="R129" i="11"/>
  <c r="M119" i="11"/>
  <c r="M174" i="11" s="1"/>
  <c r="M151" i="11"/>
  <c r="R152" i="11"/>
  <c r="R119" i="11"/>
  <c r="T173" i="11"/>
  <c r="S173" i="11"/>
  <c r="Q173" i="11"/>
  <c r="J84" i="11"/>
  <c r="J114" i="11" s="1"/>
  <c r="T174" i="11"/>
  <c r="S174" i="11"/>
  <c r="Q174" i="11"/>
  <c r="P159" i="11"/>
  <c r="P148" i="11"/>
  <c r="P147" i="11"/>
  <c r="P144" i="11"/>
  <c r="P143" i="11"/>
  <c r="P135" i="11"/>
  <c r="P132" i="11" s="1"/>
  <c r="P127" i="11"/>
  <c r="P126" i="11"/>
  <c r="P37" i="11"/>
  <c r="P38" i="11"/>
  <c r="P51" i="11"/>
  <c r="P52" i="11"/>
  <c r="P53" i="11"/>
  <c r="P54" i="11"/>
  <c r="P55" i="11"/>
  <c r="P56" i="11"/>
  <c r="P57" i="11"/>
  <c r="P59" i="11"/>
  <c r="P60" i="11"/>
  <c r="P62" i="11"/>
  <c r="P63" i="11"/>
  <c r="P64" i="11"/>
  <c r="P66" i="11"/>
  <c r="P67" i="11"/>
  <c r="P68" i="11"/>
  <c r="P69" i="11"/>
  <c r="P70" i="11"/>
  <c r="P71" i="11"/>
  <c r="P47" i="11" s="1"/>
  <c r="P72" i="11"/>
  <c r="P75" i="11"/>
  <c r="P76" i="11"/>
  <c r="P77" i="11"/>
  <c r="P78" i="11"/>
  <c r="P79" i="11"/>
  <c r="P81" i="11"/>
  <c r="P82" i="11"/>
  <c r="P48" i="11"/>
  <c r="P39" i="11"/>
  <c r="P43" i="11"/>
  <c r="L174" i="11"/>
  <c r="L107" i="11"/>
  <c r="L102" i="11" s="1"/>
  <c r="L110" i="11" s="1"/>
  <c r="L113" i="11" s="1"/>
  <c r="K107" i="11"/>
  <c r="K102" i="11" s="1"/>
  <c r="K110" i="11" s="1"/>
  <c r="K113" i="11" s="1"/>
  <c r="L101" i="11"/>
  <c r="L109" i="11" s="1"/>
  <c r="K103" i="11"/>
  <c r="K101" i="11" s="1"/>
  <c r="K109" i="11" s="1"/>
  <c r="L93" i="11"/>
  <c r="L92" i="11" s="1"/>
  <c r="L91" i="11" s="1"/>
  <c r="K93" i="11"/>
  <c r="K92" i="11" s="1"/>
  <c r="K91" i="11" s="1"/>
  <c r="L88" i="11"/>
  <c r="K88" i="11"/>
  <c r="L47" i="11"/>
  <c r="K47" i="11"/>
  <c r="L46" i="11"/>
  <c r="L84" i="11" s="1"/>
  <c r="K46" i="11"/>
  <c r="K84" i="11" s="1"/>
  <c r="L83" i="11"/>
  <c r="L26" i="11"/>
  <c r="K26" i="11"/>
  <c r="L18" i="11"/>
  <c r="K18" i="11"/>
  <c r="L4" i="11"/>
  <c r="K4" i="11"/>
  <c r="J174" i="11"/>
  <c r="J107" i="11"/>
  <c r="J106" i="11" s="1"/>
  <c r="J102" i="11" s="1"/>
  <c r="J110" i="11" s="1"/>
  <c r="J113" i="11" s="1"/>
  <c r="J101" i="11"/>
  <c r="J109" i="11" s="1"/>
  <c r="J47" i="11"/>
  <c r="J85" i="11" s="1"/>
  <c r="J115" i="11" s="1"/>
  <c r="J26" i="11"/>
  <c r="J18" i="11"/>
  <c r="J4" i="11"/>
  <c r="O174" i="11"/>
  <c r="P36" i="11" l="1"/>
  <c r="P45" i="11"/>
  <c r="K114" i="11"/>
  <c r="K86" i="11"/>
  <c r="K98" i="11"/>
  <c r="S175" i="11"/>
  <c r="R118" i="11"/>
  <c r="M96" i="11"/>
  <c r="Q175" i="11"/>
  <c r="M93" i="11"/>
  <c r="L85" i="11"/>
  <c r="L86" i="11" s="1"/>
  <c r="L114" i="11"/>
  <c r="J173" i="11"/>
  <c r="J175" i="11" s="1"/>
  <c r="M4" i="11"/>
  <c r="L173" i="11"/>
  <c r="L175" i="11" s="1"/>
  <c r="K173" i="11"/>
  <c r="K175" i="11" s="1"/>
  <c r="K111" i="11"/>
  <c r="L111" i="11"/>
  <c r="L98" i="11"/>
  <c r="L99" i="11" s="1"/>
  <c r="K99" i="11"/>
  <c r="L3" i="11"/>
  <c r="L33" i="11" s="1"/>
  <c r="L34" i="11" s="1"/>
  <c r="K3" i="11"/>
  <c r="K33" i="11" s="1"/>
  <c r="K34" i="11" s="1"/>
  <c r="N173" i="11"/>
  <c r="J111" i="11"/>
  <c r="J83" i="11"/>
  <c r="J86" i="11" s="1"/>
  <c r="J3" i="11"/>
  <c r="Q46" i="11"/>
  <c r="R46" i="11" s="1"/>
  <c r="Q47" i="11"/>
  <c r="R47" i="11" s="1"/>
  <c r="O46" i="11"/>
  <c r="O84" i="11" s="1"/>
  <c r="O47" i="11"/>
  <c r="M85" i="11"/>
  <c r="M46" i="11"/>
  <c r="M88" i="11"/>
  <c r="P95" i="11"/>
  <c r="P97" i="11"/>
  <c r="P96" i="11" s="1"/>
  <c r="O96" i="11"/>
  <c r="N96" i="11"/>
  <c r="S26" i="11"/>
  <c r="Q26" i="11"/>
  <c r="O26" i="11"/>
  <c r="M26" i="11"/>
  <c r="S18" i="11"/>
  <c r="Q18" i="11"/>
  <c r="O18" i="11"/>
  <c r="M18" i="11"/>
  <c r="S4" i="11"/>
  <c r="Q4" i="11"/>
  <c r="O4" i="11"/>
  <c r="L112" i="11" l="1"/>
  <c r="J33" i="11"/>
  <c r="J34" i="11" s="1"/>
  <c r="M92" i="11"/>
  <c r="L115" i="11"/>
  <c r="K112" i="11"/>
  <c r="O88" i="11"/>
  <c r="O83" i="11"/>
  <c r="N83" i="11"/>
  <c r="P27" i="11"/>
  <c r="R42" i="11"/>
  <c r="R43" i="11"/>
  <c r="M84" i="11"/>
  <c r="M114" i="11" s="1"/>
  <c r="N46" i="11"/>
  <c r="N84" i="11" s="1"/>
  <c r="N114" i="11" s="1"/>
  <c r="O114" i="11"/>
  <c r="Q84" i="11"/>
  <c r="S46" i="11"/>
  <c r="S84" i="11" s="1"/>
  <c r="T46" i="11"/>
  <c r="T84" i="11" s="1"/>
  <c r="M115" i="11"/>
  <c r="N47" i="11"/>
  <c r="N85" i="11" s="1"/>
  <c r="N115" i="11" s="1"/>
  <c r="O85" i="11"/>
  <c r="O115" i="11" s="1"/>
  <c r="S47" i="11"/>
  <c r="S85" i="11" s="1"/>
  <c r="S115" i="11" s="1"/>
  <c r="T47" i="11"/>
  <c r="T85" i="11" s="1"/>
  <c r="T115" i="11" s="1"/>
  <c r="P155" i="11"/>
  <c r="P154" i="11" s="1"/>
  <c r="P158" i="11"/>
  <c r="P157" i="11" s="1"/>
  <c r="P161" i="11"/>
  <c r="P160" i="11" s="1"/>
  <c r="P162" i="11"/>
  <c r="P165" i="11"/>
  <c r="P164" i="11" s="1"/>
  <c r="P166" i="11"/>
  <c r="P125" i="11"/>
  <c r="P124" i="11" s="1"/>
  <c r="P130" i="11"/>
  <c r="P128" i="11" s="1"/>
  <c r="P142" i="11"/>
  <c r="P141" i="11" s="1"/>
  <c r="P146" i="11"/>
  <c r="P145" i="11" s="1"/>
  <c r="P121" i="11"/>
  <c r="P120" i="11" s="1"/>
  <c r="S103" i="11"/>
  <c r="S109" i="11" s="1"/>
  <c r="R48" i="11"/>
  <c r="P90" i="11"/>
  <c r="P89" i="11" s="1"/>
  <c r="T88" i="11"/>
  <c r="S88" i="11"/>
  <c r="Q103" i="11"/>
  <c r="Q109" i="11" s="1"/>
  <c r="Q88" i="11"/>
  <c r="N98" i="11"/>
  <c r="Q93" i="11"/>
  <c r="Q92" i="11" s="1"/>
  <c r="Q91" i="11" s="1"/>
  <c r="N4" i="11"/>
  <c r="R94" i="11"/>
  <c r="R71" i="11"/>
  <c r="O103" i="11"/>
  <c r="O101" i="11" s="1"/>
  <c r="M103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2" i="11"/>
  <c r="R81" i="11"/>
  <c r="R80" i="11"/>
  <c r="R79" i="11"/>
  <c r="R78" i="11"/>
  <c r="R77" i="11"/>
  <c r="R76" i="11"/>
  <c r="R75" i="11"/>
  <c r="R73" i="11"/>
  <c r="R72" i="11"/>
  <c r="R70" i="11"/>
  <c r="R69" i="11"/>
  <c r="R68" i="11"/>
  <c r="R67" i="11"/>
  <c r="R66" i="11"/>
  <c r="R65" i="11"/>
  <c r="R64" i="11"/>
  <c r="R63" i="11"/>
  <c r="R62" i="11"/>
  <c r="R60" i="11"/>
  <c r="R58" i="11"/>
  <c r="R57" i="11"/>
  <c r="R56" i="11"/>
  <c r="R55" i="11"/>
  <c r="R54" i="11"/>
  <c r="R53" i="11"/>
  <c r="R52" i="11"/>
  <c r="R50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4" i="11"/>
  <c r="P93" i="11" s="1"/>
  <c r="R108" i="11"/>
  <c r="R105" i="11"/>
  <c r="R95" i="11"/>
  <c r="T103" i="11"/>
  <c r="T101" i="11" s="1"/>
  <c r="R97" i="11"/>
  <c r="O93" i="11"/>
  <c r="O92" i="11" s="1"/>
  <c r="O91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3" i="11"/>
  <c r="N109" i="11" s="1"/>
  <c r="N93" i="11"/>
  <c r="N107" i="11"/>
  <c r="N106" i="11" s="1"/>
  <c r="N102" i="11" s="1"/>
  <c r="P108" i="11"/>
  <c r="T107" i="11"/>
  <c r="T106" i="11" s="1"/>
  <c r="T102" i="11" s="1"/>
  <c r="T110" i="11" s="1"/>
  <c r="S107" i="11"/>
  <c r="S106" i="11" s="1"/>
  <c r="S102" i="11" s="1"/>
  <c r="S110" i="11" s="1"/>
  <c r="Q107" i="11"/>
  <c r="O107" i="11"/>
  <c r="O106" i="11" s="1"/>
  <c r="O102" i="11" s="1"/>
  <c r="O110" i="11" s="1"/>
  <c r="O113" i="11" s="1"/>
  <c r="M107" i="11"/>
  <c r="M106" i="11" s="1"/>
  <c r="T93" i="11"/>
  <c r="T92" i="11" s="1"/>
  <c r="T91" i="11" s="1"/>
  <c r="S93" i="11"/>
  <c r="S92" i="11" s="1"/>
  <c r="S91" i="11" s="1"/>
  <c r="R38" i="11"/>
  <c r="R39" i="11"/>
  <c r="P118" i="11" l="1"/>
  <c r="P151" i="11"/>
  <c r="P150" i="11" s="1"/>
  <c r="P103" i="11"/>
  <c r="O98" i="11"/>
  <c r="O99" i="11" s="1"/>
  <c r="R88" i="11"/>
  <c r="P174" i="11"/>
  <c r="M91" i="11"/>
  <c r="L116" i="11"/>
  <c r="L176" i="11" s="1"/>
  <c r="L179" i="11" s="1"/>
  <c r="M101" i="11"/>
  <c r="R103" i="11"/>
  <c r="T98" i="11"/>
  <c r="T99" i="11" s="1"/>
  <c r="S98" i="11"/>
  <c r="S99" i="11" s="1"/>
  <c r="Q98" i="11"/>
  <c r="P88" i="11"/>
  <c r="P18" i="11"/>
  <c r="P4" i="11"/>
  <c r="P26" i="11"/>
  <c r="T83" i="11"/>
  <c r="T86" i="11" s="1"/>
  <c r="O109" i="11"/>
  <c r="O111" i="11" s="1"/>
  <c r="P83" i="11"/>
  <c r="Q85" i="11"/>
  <c r="Q115" i="11" s="1"/>
  <c r="R115" i="11" s="1"/>
  <c r="N86" i="11"/>
  <c r="R89" i="11"/>
  <c r="P46" i="11"/>
  <c r="P85" i="11"/>
  <c r="P115" i="11" s="1"/>
  <c r="R18" i="11"/>
  <c r="N175" i="11"/>
  <c r="O3" i="11"/>
  <c r="O33" i="11" s="1"/>
  <c r="O34" i="11" s="1"/>
  <c r="N110" i="11"/>
  <c r="N113" i="11" s="1"/>
  <c r="P92" i="11"/>
  <c r="P91" i="11" s="1"/>
  <c r="P98" i="11" s="1"/>
  <c r="P99" i="11" s="1"/>
  <c r="N3" i="11"/>
  <c r="N33" i="11" s="1"/>
  <c r="N34" i="11" s="1"/>
  <c r="R107" i="11"/>
  <c r="N101" i="11"/>
  <c r="R174" i="11"/>
  <c r="T109" i="11"/>
  <c r="S101" i="11"/>
  <c r="Q101" i="11"/>
  <c r="R93" i="11"/>
  <c r="R36" i="11"/>
  <c r="O86" i="11"/>
  <c r="M83" i="11"/>
  <c r="M86" i="11" s="1"/>
  <c r="T33" i="11"/>
  <c r="S3" i="11"/>
  <c r="S33" i="11" s="1"/>
  <c r="S34" i="11" s="1"/>
  <c r="Q3" i="11"/>
  <c r="R26" i="11"/>
  <c r="M3" i="11"/>
  <c r="M33" i="11" s="1"/>
  <c r="M34" i="11" s="1"/>
  <c r="T114" i="11"/>
  <c r="S114" i="11"/>
  <c r="R92" i="11"/>
  <c r="N99" i="11"/>
  <c r="S111" i="11"/>
  <c r="S113" i="11"/>
  <c r="M102" i="11"/>
  <c r="M110" i="11" s="1"/>
  <c r="M113" i="11" s="1"/>
  <c r="P106" i="11"/>
  <c r="P102" i="11" s="1"/>
  <c r="P110" i="11" s="1"/>
  <c r="P113" i="11" s="1"/>
  <c r="T113" i="11"/>
  <c r="Q114" i="11"/>
  <c r="R114" i="11" s="1"/>
  <c r="R84" i="11"/>
  <c r="R4" i="11"/>
  <c r="P107" i="11"/>
  <c r="Q106" i="11"/>
  <c r="P173" i="11" l="1"/>
  <c r="P175" i="11" s="1"/>
  <c r="P3" i="11"/>
  <c r="P33" i="11" s="1"/>
  <c r="P34" i="11" s="1"/>
  <c r="P101" i="11"/>
  <c r="P109" i="11"/>
  <c r="R91" i="11"/>
  <c r="M98" i="11"/>
  <c r="S86" i="11"/>
  <c r="S112" i="11"/>
  <c r="T34" i="11"/>
  <c r="T112" i="11"/>
  <c r="T116" i="11" s="1"/>
  <c r="R101" i="11"/>
  <c r="J112" i="11"/>
  <c r="J116" i="11" s="1"/>
  <c r="J176" i="11" s="1"/>
  <c r="M109" i="11"/>
  <c r="R109" i="11" s="1"/>
  <c r="T175" i="11"/>
  <c r="O175" i="11"/>
  <c r="Q86" i="11"/>
  <c r="R86" i="11" s="1"/>
  <c r="P84" i="11"/>
  <c r="P114" i="11" s="1"/>
  <c r="R85" i="11"/>
  <c r="R3" i="11"/>
  <c r="N111" i="11"/>
  <c r="R96" i="11"/>
  <c r="T111" i="11"/>
  <c r="R83" i="11"/>
  <c r="Q33" i="11"/>
  <c r="R33" i="11" s="1"/>
  <c r="O112" i="11"/>
  <c r="O116" i="11" s="1"/>
  <c r="Q99" i="11"/>
  <c r="R106" i="11"/>
  <c r="Q102" i="11"/>
  <c r="N112" i="11"/>
  <c r="N116" i="11" s="1"/>
  <c r="N176" i="11" s="1"/>
  <c r="O176" i="11" l="1"/>
  <c r="S116" i="11"/>
  <c r="S176" i="11" s="1"/>
  <c r="M99" i="11"/>
  <c r="R99" i="11" s="1"/>
  <c r="R98" i="11"/>
  <c r="P112" i="11"/>
  <c r="P116" i="11" s="1"/>
  <c r="P176" i="11" s="1"/>
  <c r="M111" i="11"/>
  <c r="T176" i="11"/>
  <c r="Q112" i="11"/>
  <c r="Q34" i="11"/>
  <c r="R34" i="11" s="1"/>
  <c r="M112" i="11"/>
  <c r="P86" i="11"/>
  <c r="R102" i="11"/>
  <c r="Q110" i="11"/>
  <c r="P111" i="11"/>
  <c r="M116" i="11" l="1"/>
  <c r="R112" i="11"/>
  <c r="Q113" i="11"/>
  <c r="R110" i="11"/>
  <c r="Q111" i="11"/>
  <c r="R111" i="11" s="1"/>
  <c r="R113" i="11" l="1"/>
  <c r="Q116" i="11"/>
  <c r="Q176" i="11" s="1"/>
  <c r="Q177" i="11" s="1"/>
  <c r="R116" i="11" l="1"/>
  <c r="R151" i="11"/>
  <c r="M150" i="11" l="1"/>
  <c r="R150" i="11" l="1"/>
  <c r="M173" i="11"/>
  <c r="M175" i="11" s="1"/>
  <c r="M176" i="11" s="1"/>
  <c r="R173" i="11" l="1"/>
  <c r="M177" i="11" l="1"/>
  <c r="R175" i="11"/>
  <c r="R176" i="11" l="1"/>
  <c r="K115" i="11"/>
  <c r="K116" i="11"/>
  <c r="K176" i="11" l="1"/>
</calcChain>
</file>

<file path=xl/sharedStrings.xml><?xml version="1.0" encoding="utf-8"?>
<sst xmlns="http://schemas.openxmlformats.org/spreadsheetml/2006/main" count="1185" uniqueCount="235">
  <si>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</si>
  <si>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</si>
  <si>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</si>
  <si>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</si>
  <si>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</si>
  <si>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</si>
  <si>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</si>
  <si>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</si>
  <si>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</si>
  <si>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</si>
  <si>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</si>
  <si>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</si>
  <si>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</si>
  <si>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</si>
  <si>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</si>
  <si>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</si>
  <si>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</si>
  <si>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</si>
  <si>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</si>
  <si>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</si>
  <si>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</si>
  <si>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</si>
  <si>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</si>
  <si>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</si>
  <si>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</si>
  <si>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</si>
  <si>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</si>
  <si>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</si>
  <si>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</si>
  <si>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</si>
  <si>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</si>
  <si>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</si>
  <si>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</si>
  <si>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</si>
  <si>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</si>
  <si>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</si>
  <si>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</si>
  <si>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</si>
  <si>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</si>
  <si>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</si>
  <si>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</si>
  <si>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</si>
  <si>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</si>
  <si>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</si>
  <si>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</si>
  <si>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</si>
  <si>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</si>
  <si>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</si>
  <si>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</si>
  <si>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</si>
  <si>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</si>
  <si>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</si>
  <si>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</si>
  <si>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</si>
  <si>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</si>
  <si>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</si>
  <si>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</si>
  <si>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</si>
  <si>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</si>
  <si>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</si>
  <si>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</si>
  <si>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</si>
  <si>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</si>
  <si>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</si>
  <si>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</si>
  <si>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</si>
  <si>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</si>
  <si>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</si>
  <si>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</si>
  <si>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</si>
  <si>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</si>
  <si>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</si>
  <si>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</si>
  <si>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</si>
  <si>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</si>
  <si>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</si>
  <si>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</si>
  <si>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</si>
  <si>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</si>
  <si>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</si>
  <si>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</si>
  <si>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</si>
  <si>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</si>
  <si>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</si>
  <si>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</si>
  <si>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</si>
  <si>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</si>
  <si>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</si>
  <si>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</si>
  <si>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</si>
  <si>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</si>
  <si>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</si>
  <si>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</si>
  <si>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</si>
  <si>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</si>
  <si>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</si>
  <si>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</si>
  <si>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</si>
  <si>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</si>
  <si>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</si>
  <si>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</si>
  <si>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</si>
  <si>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</si>
  <si>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</si>
  <si>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</si>
  <si>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</si>
  <si>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</si>
  <si>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</si>
  <si>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</si>
  <si>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</si>
  <si>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</si>
  <si>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</si>
  <si>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</si>
  <si>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</si>
  <si>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</si>
  <si>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</si>
  <si>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</si>
  <si>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</si>
  <si>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</si>
  <si>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</si>
  <si>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</si>
  <si>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</si>
  <si>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</si>
  <si>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</si>
  <si>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</si>
  <si>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</si>
  <si>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</si>
  <si>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</si>
  <si>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</si>
  <si>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</si>
  <si>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</si>
  <si>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</si>
  <si>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</si>
  <si>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</si>
  <si>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</si>
  <si>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</si>
  <si>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</si>
  <si>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</si>
  <si>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</si>
  <si>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</si>
  <si>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</si>
  <si>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</si>
  <si>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</si>
  <si>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</si>
  <si>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</si>
  <si>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</si>
  <si>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</si>
  <si>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</si>
  <si>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</si>
  <si>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</si>
  <si>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</si>
  <si>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</si>
  <si>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</si>
  <si>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</si>
  <si>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</si>
  <si>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</si>
  <si>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</si>
  <si>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</si>
  <si>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</si>
  <si>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</si>
  <si>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</si>
  <si>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</si>
  <si>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</si>
  <si>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</si>
  <si>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</si>
  <si>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</si>
  <si>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</si>
  <si>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</si>
  <si>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</si>
  <si>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</si>
  <si>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</si>
  <si>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</si>
  <si>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</si>
  <si>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</si>
  <si>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</si>
  <si>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</si>
  <si>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</si>
  <si>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</si>
  <si>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</si>
  <si>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</si>
  <si>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</si>
  <si>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</si>
  <si>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</si>
  <si>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</si>
  <si>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</si>
  <si>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</si>
  <si>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</si>
  <si>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</si>
  <si>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</si>
  <si>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</si>
  <si>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</si>
  <si>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</si>
  <si>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</si>
  <si>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</si>
  <si>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</si>
  <si>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</si>
  <si>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</si>
  <si>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</si>
  <si>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</si>
  <si>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</si>
  <si>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</si>
  <si>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</si>
  <si>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</si>
  <si>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</si>
  <si>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</si>
  <si>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</si>
  <si>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</si>
  <si>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</si>
  <si>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</si>
  <si>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</si>
  <si>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</si>
  <si>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</si>
  <si>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</si>
  <si>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</si>
  <si>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</si>
  <si>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</si>
  <si>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</si>
  <si>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</si>
  <si>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</si>
  <si>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</si>
  <si>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</si>
  <si>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</si>
  <si>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</si>
  <si>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</si>
  <si>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</si>
  <si>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</si>
  <si>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</si>
  <si>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</si>
  <si>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</si>
  <si>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</si>
  <si>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</si>
  <si>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</si>
  <si>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</si>
  <si>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</si>
  <si>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Fecha: Marzo 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</si>
</sst>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0" fontId="23" fillId="4" borderId="1" xfId="0" applyFont="1" applyFill="1" applyBorder="1" applyAlignment="1">
      <alignment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5\INFORMES%20DE%20EJECUCION%202025\FEBRERO%2028-2025\DECRETO%2028%20DE%20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33">
          <cell r="W33">
            <v>99494289273.800003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82"/>
  <sheetViews>
    <sheetView showGridLines="0" tabSelected="1" zoomScale="140" zoomScaleNormal="140" workbookViewId="0">
      <selection sqref="A1:F1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3" t="s">
        <v>216</v>
      </c>
      <c r="B1" s="124"/>
      <c r="C1" s="124"/>
      <c r="D1" s="124"/>
      <c r="E1" s="124"/>
      <c r="F1" s="125"/>
      <c r="G1" s="87" t="s">
        <v>0</v>
      </c>
      <c r="H1" s="87" t="s">
        <v>1</v>
      </c>
      <c r="I1" s="87" t="s">
        <v>2</v>
      </c>
      <c r="J1" s="97" t="s">
        <v>145</v>
      </c>
      <c r="K1" s="97" t="s">
        <v>146</v>
      </c>
      <c r="L1" s="97" t="s">
        <v>147</v>
      </c>
      <c r="M1" s="87" t="s">
        <v>33</v>
      </c>
      <c r="N1" s="87" t="s">
        <v>232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0" t="s">
        <v>87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2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0</v>
      </c>
      <c r="L3" s="103">
        <f t="shared" si="0"/>
        <v>0</v>
      </c>
      <c r="M3" s="103">
        <f>M4+M18+M26</f>
        <v>306184300000</v>
      </c>
      <c r="N3" s="37">
        <f>N4+N18+N26</f>
        <v>0</v>
      </c>
      <c r="O3" s="37">
        <f>O4+O18+O26</f>
        <v>44234678491</v>
      </c>
      <c r="P3" s="103">
        <f>P4+P18+P26</f>
        <v>261949621509</v>
      </c>
      <c r="Q3" s="37">
        <f>Q4+Q18+Q26</f>
        <v>44234678491</v>
      </c>
      <c r="R3" s="38">
        <f t="shared" ref="R3:R34" si="1">IF(Q3&gt;1,Q3/(M3-N3),0)</f>
        <v>0.1444707599017977</v>
      </c>
      <c r="S3" s="37">
        <f>S4+S18+S26</f>
        <v>36880866449</v>
      </c>
      <c r="T3" s="39">
        <f>T4+T18+T26</f>
        <v>36880866449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2">SUM(K5:K17)</f>
        <v>0</v>
      </c>
      <c r="L4" s="24">
        <f t="shared" si="2"/>
        <v>0</v>
      </c>
      <c r="M4" s="24">
        <f>SUM(M5:M17)</f>
        <v>205807200000</v>
      </c>
      <c r="N4" s="24">
        <f>SUM(N5:N17)</f>
        <v>0</v>
      </c>
      <c r="O4" s="24">
        <f>SUM(O5:O17)</f>
        <v>25326029131</v>
      </c>
      <c r="P4" s="24">
        <f>SUM(P5:P17)</f>
        <v>180481170869</v>
      </c>
      <c r="Q4" s="24">
        <f>SUM(Q5:Q17)</f>
        <v>25326029131</v>
      </c>
      <c r="R4" s="96">
        <f t="shared" si="1"/>
        <v>0.12305706083654994</v>
      </c>
      <c r="S4" s="14">
        <f>SUM(S5:S17)</f>
        <v>25326029131</v>
      </c>
      <c r="T4" s="33">
        <f>SUM(T5:T17)</f>
        <v>25326029131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/>
      <c r="L5" s="27"/>
      <c r="M5" s="27">
        <f>J5+K5-L5</f>
        <v>148735206872</v>
      </c>
      <c r="N5" s="9">
        <v>0</v>
      </c>
      <c r="O5" s="9">
        <v>22404907772</v>
      </c>
      <c r="P5" s="27">
        <f t="shared" ref="P5:P17" si="3">+M5-O5-N5</f>
        <v>126330299100</v>
      </c>
      <c r="Q5" s="9">
        <v>22404907772</v>
      </c>
      <c r="R5" s="25">
        <f>IF(Q5&gt;1,Q5/(M5-N5),0)</f>
        <v>0.15063620943010106</v>
      </c>
      <c r="S5" s="9">
        <v>22404907772</v>
      </c>
      <c r="T5" s="10">
        <v>22404907772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438725636</v>
      </c>
      <c r="P6" s="27">
        <f t="shared" si="3"/>
        <v>2558588883</v>
      </c>
      <c r="Q6" s="9">
        <v>438725636</v>
      </c>
      <c r="R6" s="25">
        <f t="shared" si="1"/>
        <v>0.14637290588589044</v>
      </c>
      <c r="S6" s="9">
        <v>438725636</v>
      </c>
      <c r="T6" s="10">
        <v>438725636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/>
      <c r="L7" s="27"/>
      <c r="M7" s="27">
        <f t="shared" si="4"/>
        <v>1494255110</v>
      </c>
      <c r="N7" s="9">
        <v>0</v>
      </c>
      <c r="O7" s="9">
        <v>234232989</v>
      </c>
      <c r="P7" s="27">
        <f t="shared" si="3"/>
        <v>1260022121</v>
      </c>
      <c r="Q7" s="9">
        <v>234232989</v>
      </c>
      <c r="R7" s="25">
        <f t="shared" si="1"/>
        <v>0.15675568879265869</v>
      </c>
      <c r="S7" s="9">
        <v>234232989</v>
      </c>
      <c r="T7" s="10">
        <v>234232989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44189590</v>
      </c>
      <c r="P8" s="27">
        <f t="shared" si="3"/>
        <v>254574230</v>
      </c>
      <c r="Q8" s="9">
        <v>44189590</v>
      </c>
      <c r="R8" s="25">
        <f t="shared" si="1"/>
        <v>0.14790810346446903</v>
      </c>
      <c r="S8" s="9">
        <v>44189590</v>
      </c>
      <c r="T8" s="10">
        <v>44189590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/>
      <c r="L9" s="27"/>
      <c r="M9" s="27">
        <f t="shared" si="4"/>
        <v>483862140</v>
      </c>
      <c r="N9" s="9">
        <v>0</v>
      </c>
      <c r="O9" s="9">
        <v>94693334</v>
      </c>
      <c r="P9" s="27">
        <f t="shared" si="3"/>
        <v>389168806</v>
      </c>
      <c r="Q9" s="9">
        <v>94693334</v>
      </c>
      <c r="R9" s="25">
        <f t="shared" si="1"/>
        <v>0.19570312734118855</v>
      </c>
      <c r="S9" s="9">
        <v>94693334</v>
      </c>
      <c r="T9" s="10">
        <v>94693334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/>
      <c r="L10" s="27"/>
      <c r="M10" s="27">
        <f t="shared" si="4"/>
        <v>6968238074</v>
      </c>
      <c r="N10" s="9">
        <v>0</v>
      </c>
      <c r="O10" s="9">
        <v>26603146</v>
      </c>
      <c r="P10" s="27">
        <f t="shared" si="3"/>
        <v>6941634928</v>
      </c>
      <c r="Q10" s="9">
        <v>26603146</v>
      </c>
      <c r="R10" s="25">
        <f t="shared" si="1"/>
        <v>3.8177722571308345E-3</v>
      </c>
      <c r="S10" s="9">
        <v>26603146</v>
      </c>
      <c r="T10" s="10">
        <v>26603146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/>
      <c r="L11" s="27"/>
      <c r="M11" s="27">
        <f t="shared" si="4"/>
        <v>4907450047</v>
      </c>
      <c r="N11" s="9">
        <v>0</v>
      </c>
      <c r="O11" s="9">
        <v>1429191174</v>
      </c>
      <c r="P11" s="27">
        <f t="shared" si="3"/>
        <v>3478258873</v>
      </c>
      <c r="Q11" s="9">
        <v>1429191174</v>
      </c>
      <c r="R11" s="25">
        <f t="shared" si="1"/>
        <v>0.29122887860543517</v>
      </c>
      <c r="S11" s="9">
        <v>1429191174</v>
      </c>
      <c r="T11" s="10">
        <v>1429191174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/>
      <c r="L12" s="27"/>
      <c r="M12" s="27">
        <f t="shared" si="4"/>
        <v>1224827603</v>
      </c>
      <c r="N12" s="9">
        <v>0</v>
      </c>
      <c r="O12" s="9">
        <v>110899396</v>
      </c>
      <c r="P12" s="27">
        <f t="shared" si="3"/>
        <v>1113928207</v>
      </c>
      <c r="Q12" s="9">
        <v>110899396</v>
      </c>
      <c r="R12" s="25">
        <f t="shared" si="1"/>
        <v>9.0542861483829576E-2</v>
      </c>
      <c r="S12" s="9">
        <v>110899396</v>
      </c>
      <c r="T12" s="10">
        <v>110899396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/>
      <c r="L13" s="27"/>
      <c r="M13" s="27">
        <f t="shared" si="4"/>
        <v>16735066390</v>
      </c>
      <c r="N13" s="9">
        <v>0</v>
      </c>
      <c r="O13" s="9">
        <v>2627561</v>
      </c>
      <c r="P13" s="27">
        <f t="shared" si="3"/>
        <v>16732438829</v>
      </c>
      <c r="Q13" s="9">
        <v>2627561</v>
      </c>
      <c r="R13" s="25">
        <f t="shared" si="1"/>
        <v>1.5700929645370829E-4</v>
      </c>
      <c r="S13" s="9">
        <v>2627561</v>
      </c>
      <c r="T13" s="10">
        <v>2627561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/>
      <c r="L14" s="27"/>
      <c r="M14" s="27">
        <f t="shared" si="4"/>
        <v>7969669494</v>
      </c>
      <c r="N14" s="9">
        <v>0</v>
      </c>
      <c r="O14" s="9">
        <v>532451307</v>
      </c>
      <c r="P14" s="27">
        <f t="shared" si="3"/>
        <v>7437218187</v>
      </c>
      <c r="Q14" s="9">
        <v>532451307</v>
      </c>
      <c r="R14" s="25">
        <f t="shared" si="1"/>
        <v>6.6809709913423415E-2</v>
      </c>
      <c r="S14" s="9">
        <v>532451307</v>
      </c>
      <c r="T14" s="51">
        <v>532451307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5224564</v>
      </c>
      <c r="P15" s="27">
        <f t="shared" si="3"/>
        <v>34731010</v>
      </c>
      <c r="Q15" s="9">
        <v>5224564</v>
      </c>
      <c r="R15" s="25">
        <f t="shared" si="1"/>
        <v>0.13075932784747379</v>
      </c>
      <c r="S15" s="9">
        <v>5224564</v>
      </c>
      <c r="T15" s="51">
        <v>5224564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2282662</v>
      </c>
      <c r="P16" s="27">
        <f t="shared" si="3"/>
        <v>16885887</v>
      </c>
      <c r="Q16" s="9">
        <v>2282662</v>
      </c>
      <c r="R16" s="25">
        <f t="shared" si="1"/>
        <v>0.11908371363946223</v>
      </c>
      <c r="S16" s="9">
        <v>2282662</v>
      </c>
      <c r="T16" s="51">
        <v>2282662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0</v>
      </c>
      <c r="P17" s="27">
        <f t="shared" si="3"/>
        <v>13933421808</v>
      </c>
      <c r="Q17" s="9">
        <v>0</v>
      </c>
      <c r="R17" s="25">
        <f t="shared" si="1"/>
        <v>0</v>
      </c>
      <c r="S17" s="27">
        <v>0</v>
      </c>
      <c r="T17" s="51">
        <v>0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9">
        <v>10</v>
      </c>
      <c r="J18" s="24">
        <f>SUM(J19:J25)</f>
        <v>84833100000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84833100000</v>
      </c>
      <c r="N18" s="14">
        <f>SUM(N19:N32)</f>
        <v>0</v>
      </c>
      <c r="O18" s="14">
        <f>SUM(O19:O25)</f>
        <v>17693265087</v>
      </c>
      <c r="P18" s="24">
        <f>SUM(P19:P25)</f>
        <v>67139834913</v>
      </c>
      <c r="Q18" s="14">
        <f>SUM(Q19:Q25)</f>
        <v>17693265087</v>
      </c>
      <c r="R18" s="26">
        <f t="shared" si="1"/>
        <v>0.20856558450651927</v>
      </c>
      <c r="S18" s="14">
        <f>SUM(S19:S25)</f>
        <v>10339453045</v>
      </c>
      <c r="T18" s="22">
        <f>SUM(T19:T25)</f>
        <v>10339453045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208</v>
      </c>
      <c r="H19" s="7" t="s">
        <v>5</v>
      </c>
      <c r="I19" s="8">
        <v>10</v>
      </c>
      <c r="J19" s="9">
        <v>22589800245</v>
      </c>
      <c r="K19" s="9"/>
      <c r="L19" s="27"/>
      <c r="M19" s="27">
        <f>J19+K19-L19</f>
        <v>22589800245</v>
      </c>
      <c r="N19" s="27">
        <v>0</v>
      </c>
      <c r="O19" s="9">
        <v>3170987000</v>
      </c>
      <c r="P19" s="27">
        <f t="shared" ref="P19:P25" si="6">+M19-O19-N19</f>
        <v>19418813245</v>
      </c>
      <c r="Q19" s="9">
        <v>3170987000</v>
      </c>
      <c r="R19" s="25">
        <f t="shared" si="1"/>
        <v>0.14037251173577167</v>
      </c>
      <c r="S19" s="9">
        <v>3170987000</v>
      </c>
      <c r="T19" s="51">
        <v>3170987000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209</v>
      </c>
      <c r="H20" s="7" t="s">
        <v>5</v>
      </c>
      <c r="I20" s="8">
        <v>10</v>
      </c>
      <c r="J20" s="9">
        <v>15845229516</v>
      </c>
      <c r="K20" s="9"/>
      <c r="L20" s="27"/>
      <c r="M20" s="27">
        <f t="shared" ref="M20:M24" si="7">J20+K20-L20</f>
        <v>15845229516</v>
      </c>
      <c r="N20" s="9">
        <v>0</v>
      </c>
      <c r="O20" s="9">
        <v>2229577600</v>
      </c>
      <c r="P20" s="27">
        <f t="shared" si="6"/>
        <v>13615651916</v>
      </c>
      <c r="Q20" s="9">
        <v>2229577600</v>
      </c>
      <c r="R20" s="25">
        <f t="shared" si="1"/>
        <v>0.1407097068394399</v>
      </c>
      <c r="S20" s="9">
        <v>2229577600</v>
      </c>
      <c r="T20" s="51">
        <v>2229577600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/>
      <c r="L21" s="27"/>
      <c r="M21" s="27">
        <f t="shared" si="7"/>
        <v>19536078247</v>
      </c>
      <c r="N21" s="9">
        <v>0</v>
      </c>
      <c r="O21" s="9">
        <v>1310317945</v>
      </c>
      <c r="P21" s="27">
        <f t="shared" si="6"/>
        <v>18225760302</v>
      </c>
      <c r="Q21" s="9">
        <v>1310317945</v>
      </c>
      <c r="R21" s="25">
        <f t="shared" si="1"/>
        <v>6.7071698241238112E-2</v>
      </c>
      <c r="S21" s="9">
        <v>1310317945</v>
      </c>
      <c r="T21" s="51">
        <v>1310317945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210</v>
      </c>
      <c r="H22" s="7" t="s">
        <v>5</v>
      </c>
      <c r="I22" s="8">
        <v>10</v>
      </c>
      <c r="J22" s="9">
        <v>8155531002</v>
      </c>
      <c r="K22" s="9"/>
      <c r="L22" s="27"/>
      <c r="M22" s="27">
        <f t="shared" si="7"/>
        <v>8155531002</v>
      </c>
      <c r="N22" s="9">
        <v>0</v>
      </c>
      <c r="O22" s="9">
        <v>1071537600</v>
      </c>
      <c r="P22" s="27">
        <f t="shared" si="6"/>
        <v>7083993402</v>
      </c>
      <c r="Q22" s="9">
        <v>1071537600</v>
      </c>
      <c r="R22" s="25">
        <f t="shared" si="1"/>
        <v>0.13138783970500809</v>
      </c>
      <c r="S22" s="9">
        <v>1071537600</v>
      </c>
      <c r="T22" s="51">
        <v>1071537600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/>
      <c r="L23" s="27"/>
      <c r="M23" s="27">
        <f t="shared" si="7"/>
        <v>8571239642</v>
      </c>
      <c r="N23" s="9">
        <v>0</v>
      </c>
      <c r="O23" s="9">
        <v>8571239642</v>
      </c>
      <c r="P23" s="27">
        <f t="shared" si="6"/>
        <v>0</v>
      </c>
      <c r="Q23" s="9">
        <v>8571239642</v>
      </c>
      <c r="R23" s="25">
        <f t="shared" si="1"/>
        <v>1</v>
      </c>
      <c r="S23" s="9">
        <v>1217427600</v>
      </c>
      <c r="T23" s="51">
        <v>1217427600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/>
      <c r="L24" s="27"/>
      <c r="M24" s="27">
        <f t="shared" si="7"/>
        <v>6106541634</v>
      </c>
      <c r="N24" s="9">
        <v>0</v>
      </c>
      <c r="O24" s="9">
        <v>803734700</v>
      </c>
      <c r="P24" s="27">
        <f t="shared" si="6"/>
        <v>5302806934</v>
      </c>
      <c r="Q24" s="9">
        <v>803734700</v>
      </c>
      <c r="R24" s="25">
        <f t="shared" si="1"/>
        <v>0.13161863918604375</v>
      </c>
      <c r="S24" s="9">
        <v>803734700</v>
      </c>
      <c r="T24" s="51">
        <v>803734700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/>
      <c r="L25" s="27"/>
      <c r="M25" s="27">
        <f>J25+K25-L25</f>
        <v>4028679714</v>
      </c>
      <c r="N25" s="9">
        <v>0</v>
      </c>
      <c r="O25" s="9">
        <v>535870600</v>
      </c>
      <c r="P25" s="27">
        <f t="shared" si="6"/>
        <v>3492809114</v>
      </c>
      <c r="Q25" s="9">
        <v>535870600</v>
      </c>
      <c r="R25" s="25">
        <f t="shared" si="1"/>
        <v>0.1330139494926352</v>
      </c>
      <c r="S25" s="9">
        <v>535870600</v>
      </c>
      <c r="T25" s="51">
        <v>535870600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15544000000</v>
      </c>
      <c r="N26" s="14">
        <v>0</v>
      </c>
      <c r="O26" s="14">
        <f>O27+O28+O29+O30+O31+O32</f>
        <v>1215384273</v>
      </c>
      <c r="P26" s="24">
        <f>P27+P28+P29+P30+P31+P32</f>
        <v>14328615727</v>
      </c>
      <c r="Q26" s="14">
        <f>Q27+Q28+Q29+Q30+Q31+Q32</f>
        <v>1215384273</v>
      </c>
      <c r="R26" s="26">
        <f t="shared" si="1"/>
        <v>7.818993006948019E-2</v>
      </c>
      <c r="S26" s="24">
        <f>S27+S28+S29+S30+S31+S32</f>
        <v>1215384273</v>
      </c>
      <c r="T26" s="22">
        <f>T27+T28+T29+T30+T31+T32</f>
        <v>1215384273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138</v>
      </c>
      <c r="H27" s="7" t="s">
        <v>5</v>
      </c>
      <c r="I27" s="8" t="s">
        <v>6</v>
      </c>
      <c r="J27" s="9">
        <v>12109049805</v>
      </c>
      <c r="K27" s="9"/>
      <c r="L27" s="27"/>
      <c r="M27" s="27">
        <f>J27+K27-L27</f>
        <v>12109049805</v>
      </c>
      <c r="N27" s="9">
        <v>0</v>
      </c>
      <c r="O27" s="9">
        <v>824693508</v>
      </c>
      <c r="P27" s="27">
        <f t="shared" ref="P27:P32" si="9">+M27-O27-N27</f>
        <v>11284356297</v>
      </c>
      <c r="Q27" s="9">
        <v>824693508</v>
      </c>
      <c r="R27" s="25">
        <f t="shared" si="1"/>
        <v>6.8105550912795174E-2</v>
      </c>
      <c r="S27" s="9">
        <v>824693508</v>
      </c>
      <c r="T27" s="51">
        <v>824693508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/>
      <c r="L28" s="27"/>
      <c r="M28" s="27">
        <f t="shared" ref="M28:M32" si="10">J28+K28-L28</f>
        <v>458862190</v>
      </c>
      <c r="N28" s="9">
        <v>0</v>
      </c>
      <c r="O28" s="9">
        <v>58448385</v>
      </c>
      <c r="P28" s="27">
        <f t="shared" si="9"/>
        <v>400413805</v>
      </c>
      <c r="Q28" s="9">
        <v>58448385</v>
      </c>
      <c r="R28" s="25">
        <f t="shared" si="1"/>
        <v>0.12737677296967964</v>
      </c>
      <c r="S28" s="9">
        <v>58448385</v>
      </c>
      <c r="T28" s="51">
        <v>58448385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10"/>
        <v>819318216</v>
      </c>
      <c r="N29" s="9">
        <v>0</v>
      </c>
      <c r="O29" s="9">
        <v>60806315</v>
      </c>
      <c r="P29" s="27">
        <f t="shared" si="9"/>
        <v>758511901</v>
      </c>
      <c r="Q29" s="9">
        <v>60806315</v>
      </c>
      <c r="R29" s="25">
        <f t="shared" si="1"/>
        <v>7.4215748914827004E-2</v>
      </c>
      <c r="S29" s="9">
        <v>60806315</v>
      </c>
      <c r="T29" s="51">
        <v>60806315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10"/>
        <v>564704052</v>
      </c>
      <c r="N30" s="9">
        <v>0</v>
      </c>
      <c r="O30" s="9">
        <v>54827428</v>
      </c>
      <c r="P30" s="27">
        <f t="shared" si="9"/>
        <v>509876624</v>
      </c>
      <c r="Q30" s="9">
        <v>54827428</v>
      </c>
      <c r="R30" s="25">
        <f t="shared" si="1"/>
        <v>9.7090551778084289E-2</v>
      </c>
      <c r="S30" s="9">
        <v>54827428</v>
      </c>
      <c r="T30" s="51">
        <v>54827428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10"/>
        <v>1496829460</v>
      </c>
      <c r="N31" s="9">
        <v>0</v>
      </c>
      <c r="O31" s="9">
        <v>216608637</v>
      </c>
      <c r="P31" s="27">
        <f t="shared" si="9"/>
        <v>1280220823</v>
      </c>
      <c r="Q31" s="9">
        <v>216608637</v>
      </c>
      <c r="R31" s="25">
        <f t="shared" si="1"/>
        <v>0.14471163401607556</v>
      </c>
      <c r="S31" s="9">
        <v>216608637</v>
      </c>
      <c r="T31" s="51">
        <v>216608637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10"/>
        <v>95236277</v>
      </c>
      <c r="N32" s="9">
        <v>0</v>
      </c>
      <c r="O32" s="9">
        <v>0</v>
      </c>
      <c r="P32" s="27">
        <f t="shared" si="9"/>
        <v>95236277</v>
      </c>
      <c r="Q32" s="9">
        <v>0</v>
      </c>
      <c r="R32" s="25">
        <f t="shared" si="1"/>
        <v>0</v>
      </c>
      <c r="S32" s="9">
        <v>0</v>
      </c>
      <c r="T32" s="51">
        <v>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1">K3</f>
        <v>0</v>
      </c>
      <c r="L33" s="64">
        <f t="shared" si="11"/>
        <v>0</v>
      </c>
      <c r="M33" s="64">
        <f>M3</f>
        <v>306184300000</v>
      </c>
      <c r="N33" s="64">
        <f>N3</f>
        <v>0</v>
      </c>
      <c r="O33" s="64">
        <f>O3</f>
        <v>44234678491</v>
      </c>
      <c r="P33" s="64">
        <f>P3</f>
        <v>261949621509</v>
      </c>
      <c r="Q33" s="64">
        <f>Q3</f>
        <v>44234678491</v>
      </c>
      <c r="R33" s="76">
        <f>IF(Q33&gt;1,Q33/(M33-N33),0)</f>
        <v>0.1444707599017977</v>
      </c>
      <c r="S33" s="64">
        <f>S3</f>
        <v>36880866449</v>
      </c>
      <c r="T33" s="73">
        <f>T3</f>
        <v>36880866449</v>
      </c>
      <c r="U33" s="105"/>
    </row>
    <row r="34" spans="1:21" ht="15" customHeight="1" thickBot="1" x14ac:dyDescent="0.3">
      <c r="A34" s="132" t="s">
        <v>25</v>
      </c>
      <c r="B34" s="133"/>
      <c r="C34" s="133"/>
      <c r="D34" s="133"/>
      <c r="E34" s="133"/>
      <c r="F34" s="133"/>
      <c r="G34" s="133"/>
      <c r="H34" s="133"/>
      <c r="I34" s="134"/>
      <c r="J34" s="77">
        <f>J33</f>
        <v>306184300000</v>
      </c>
      <c r="K34" s="77">
        <f t="shared" ref="K34:L34" si="12">K33</f>
        <v>0</v>
      </c>
      <c r="L34" s="77">
        <f t="shared" si="12"/>
        <v>0</v>
      </c>
      <c r="M34" s="77">
        <f t="shared" ref="M34:T34" si="13">M33</f>
        <v>306184300000</v>
      </c>
      <c r="N34" s="77">
        <f t="shared" si="13"/>
        <v>0</v>
      </c>
      <c r="O34" s="77">
        <f t="shared" si="13"/>
        <v>44234678491</v>
      </c>
      <c r="P34" s="77">
        <f t="shared" si="13"/>
        <v>261949621509</v>
      </c>
      <c r="Q34" s="77">
        <f t="shared" si="13"/>
        <v>44234678491</v>
      </c>
      <c r="R34" s="76">
        <f t="shared" si="1"/>
        <v>0.1444707599017977</v>
      </c>
      <c r="S34" s="77">
        <f t="shared" si="13"/>
        <v>36880866449</v>
      </c>
      <c r="T34" s="78">
        <f t="shared" si="13"/>
        <v>36880866449</v>
      </c>
    </row>
    <row r="35" spans="1:21" ht="15.75" customHeight="1" thickBot="1" x14ac:dyDescent="0.3">
      <c r="A35" s="126" t="s">
        <v>102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8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J37+J38+J39+J40+J41+J42+J43+J44</f>
        <v>229203673</v>
      </c>
      <c r="K36" s="48">
        <f t="shared" ref="K36:P36" si="14">K37+K38+K39+K40+K41+K42+K43+K44</f>
        <v>541210000</v>
      </c>
      <c r="L36" s="48">
        <f t="shared" si="14"/>
        <v>0</v>
      </c>
      <c r="M36" s="48">
        <f t="shared" si="14"/>
        <v>770413673</v>
      </c>
      <c r="N36" s="48">
        <f t="shared" si="14"/>
        <v>0</v>
      </c>
      <c r="O36" s="48">
        <f t="shared" si="14"/>
        <v>126369375</v>
      </c>
      <c r="P36" s="48">
        <f t="shared" si="14"/>
        <v>644044298</v>
      </c>
      <c r="Q36" s="48">
        <f>Q37+Q38+Q39+Q40+Q41+Q42+Q43+Q44</f>
        <v>110369375</v>
      </c>
      <c r="R36" s="62">
        <f t="shared" ref="R36:R74" si="15">IF(Q36&gt;1,Q36/(M36-N36),0)</f>
        <v>0.14325988604306611</v>
      </c>
      <c r="S36" s="48">
        <f t="shared" ref="S36:T36" si="16">S37+S38+S39+S40+S41+S42+S43+S44</f>
        <v>102410000</v>
      </c>
      <c r="T36" s="48">
        <f t="shared" si="16"/>
        <v>102410000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140</v>
      </c>
      <c r="H37" s="7" t="s">
        <v>5</v>
      </c>
      <c r="I37" s="8">
        <v>10</v>
      </c>
      <c r="J37" s="44">
        <v>10344433</v>
      </c>
      <c r="K37" s="44">
        <f>102410000+4000000</f>
        <v>106410000</v>
      </c>
      <c r="L37" s="44"/>
      <c r="M37" s="44">
        <f>J37+K37-L37</f>
        <v>116754433</v>
      </c>
      <c r="N37" s="44"/>
      <c r="O37" s="44">
        <v>102410000</v>
      </c>
      <c r="P37" s="27">
        <f t="shared" ref="P37:P43" si="17">+M37-O37-N37</f>
        <v>14344433</v>
      </c>
      <c r="Q37" s="27">
        <v>102410000</v>
      </c>
      <c r="R37" s="69">
        <f>IF(Q37&gt;1,Q37/(M37-N37),0)</f>
        <v>0.87714014250747974</v>
      </c>
      <c r="S37" s="44">
        <v>102410000</v>
      </c>
      <c r="T37" s="70">
        <v>102410000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v>800000</v>
      </c>
      <c r="L38" s="44"/>
      <c r="M38" s="44">
        <f t="shared" ref="M38:M44" si="18">J38+K38-L38</f>
        <v>58400000</v>
      </c>
      <c r="N38" s="44"/>
      <c r="O38" s="44">
        <v>7137959</v>
      </c>
      <c r="P38" s="27">
        <f t="shared" si="17"/>
        <v>51262041</v>
      </c>
      <c r="Q38" s="27">
        <v>3137959</v>
      </c>
      <c r="R38" s="69">
        <f t="shared" si="15"/>
        <v>5.373217465753425E-2</v>
      </c>
      <c r="S38" s="44">
        <v>0</v>
      </c>
      <c r="T38" s="70">
        <v>0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/>
      <c r="L39" s="44"/>
      <c r="M39" s="44">
        <f t="shared" si="18"/>
        <v>25000000</v>
      </c>
      <c r="N39" s="44"/>
      <c r="O39" s="44">
        <v>4821416</v>
      </c>
      <c r="P39" s="27">
        <f t="shared" si="17"/>
        <v>20178584</v>
      </c>
      <c r="Q39" s="27">
        <v>4821416</v>
      </c>
      <c r="R39" s="69">
        <f t="shared" si="15"/>
        <v>0.19285664</v>
      </c>
      <c r="S39" s="44">
        <v>0</v>
      </c>
      <c r="T39" s="70">
        <v>0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/>
      <c r="L40" s="44"/>
      <c r="M40" s="44">
        <f>J40+K40-L40</f>
        <v>63000000</v>
      </c>
      <c r="N40" s="113">
        <v>0</v>
      </c>
      <c r="O40" s="44">
        <v>0</v>
      </c>
      <c r="P40" s="27">
        <f>+M40-O40-N40</f>
        <v>63000000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v>4000000</v>
      </c>
      <c r="L41" s="44"/>
      <c r="M41" s="44">
        <f t="shared" si="18"/>
        <v>39000000</v>
      </c>
      <c r="N41" s="44"/>
      <c r="O41" s="44">
        <v>4000000</v>
      </c>
      <c r="P41" s="27">
        <f>+M41-O41-N41</f>
        <v>35000000</v>
      </c>
      <c r="Q41" s="27">
        <v>0</v>
      </c>
      <c r="R41" s="69">
        <f t="shared" si="15"/>
        <v>0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/>
      <c r="L42" s="44"/>
      <c r="M42" s="44">
        <f t="shared" si="18"/>
        <v>18000000</v>
      </c>
      <c r="N42" s="44"/>
      <c r="O42" s="44">
        <v>8000000</v>
      </c>
      <c r="P42" s="27">
        <f t="shared" si="17"/>
        <v>10000000</v>
      </c>
      <c r="Q42" s="27">
        <v>0</v>
      </c>
      <c r="R42" s="69">
        <f t="shared" si="15"/>
        <v>0</v>
      </c>
      <c r="S42" s="44">
        <v>0</v>
      </c>
      <c r="T42" s="70">
        <v>0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141</v>
      </c>
      <c r="H43" s="7" t="s">
        <v>5</v>
      </c>
      <c r="I43" s="8">
        <v>10</v>
      </c>
      <c r="J43" s="44">
        <v>20259240</v>
      </c>
      <c r="K43" s="44"/>
      <c r="L43" s="44"/>
      <c r="M43" s="44">
        <f t="shared" si="18"/>
        <v>20259240</v>
      </c>
      <c r="N43" s="44"/>
      <c r="O43" s="44">
        <v>0</v>
      </c>
      <c r="P43" s="27">
        <f t="shared" si="17"/>
        <v>20259240</v>
      </c>
      <c r="Q43" s="27">
        <v>0</v>
      </c>
      <c r="R43" s="69">
        <f t="shared" si="15"/>
        <v>0</v>
      </c>
      <c r="S43" s="44">
        <v>0</v>
      </c>
      <c r="T43" s="44">
        <v>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233</v>
      </c>
      <c r="H44" s="7" t="s">
        <v>5</v>
      </c>
      <c r="I44" s="8">
        <v>10</v>
      </c>
      <c r="J44" s="44">
        <v>0</v>
      </c>
      <c r="K44" s="44">
        <v>430000000</v>
      </c>
      <c r="L44" s="44"/>
      <c r="M44" s="44">
        <f t="shared" si="18"/>
        <v>430000000</v>
      </c>
      <c r="N44" s="44"/>
      <c r="O44" s="44">
        <v>0</v>
      </c>
      <c r="P44" s="27">
        <f t="shared" ref="P44" si="19">+M44-O44-N44</f>
        <v>430000000</v>
      </c>
      <c r="Q44" s="27">
        <v>0</v>
      </c>
      <c r="R44" s="69">
        <f t="shared" ref="R44" si="20">IF(Q44&gt;1,Q44/(M44-N44),0)</f>
        <v>0</v>
      </c>
      <c r="S44" s="44">
        <v>0</v>
      </c>
      <c r="T44" s="44">
        <v>0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5</v>
      </c>
      <c r="I45" s="13">
        <v>10</v>
      </c>
      <c r="J45" s="48">
        <f>J48+J49+J50+J51+J52+J53+J54+J55+J56+J57+J58+J59+J60+J62+J63+J64+J65+J66+J67+J68+J69+J72+J73+J74+J75+J76+J77+J78+J79+J80+J81+J82+J61</f>
        <v>49497396327</v>
      </c>
      <c r="K45" s="48">
        <f>K48+K49+K50+K51+K52+K53+K54+K55+K56+K57+K58+K59+K60+K62+K63+K64+K65+K66+K67+K68+K69+K72+K73+K74+K75+K76+K77+K78+K79+K80+K81+K82+K61</f>
        <v>323949881.61000001</v>
      </c>
      <c r="L45" s="48">
        <f t="shared" ref="L45:M45" si="21">L48+L49+L50+L51+L52+L53+L54+L55+L56+L57+L58+L59+L60+L62+L63+L64+L65+L66+L67+L68+L69+L72+L73+L74+L75+L76+L77+L78+L79+L80+L81+L82+L61</f>
        <v>865159881.61000001</v>
      </c>
      <c r="M45" s="48">
        <f t="shared" si="21"/>
        <v>48956186327</v>
      </c>
      <c r="N45" s="48">
        <f>N48+N49+N50+N51+N52+N53+N54+N55+N56+N57+N58+N59+N60+N62+N63+N64+N65+N66+N67+N68+N69+N72+N73+N74+N75+N76+N77+N78+N79+N80+N81+N82+N61</f>
        <v>0</v>
      </c>
      <c r="O45" s="48">
        <f t="shared" ref="O45:Q45" si="22">O48+O49+O50+O51+O52+O53+O54+O55+O56+O57+O58+O59+O60+O62+O63+O64+O65+O66+O67+O68+O69+O72+O73+O74+O75+O76+O77+O78+O79+O80+O81+O82+O61</f>
        <v>33035237056.919998</v>
      </c>
      <c r="P45" s="48">
        <f t="shared" si="22"/>
        <v>15920949270.079998</v>
      </c>
      <c r="Q45" s="48">
        <f t="shared" si="22"/>
        <v>29764238375.919998</v>
      </c>
      <c r="R45" s="62">
        <f>IF(Q45&gt;1,Q45/(M45-N45),0)</f>
        <v>0.60797706294178022</v>
      </c>
      <c r="S45" s="24">
        <f t="shared" ref="S45:T45" si="23">S48+S49+S50+S51+S52+S53+S54+S55+S56+S57+S58+S59+S60+S62+S63+S64+S65+S66+S67+S68+S69+S72+S73+S74+S75+S76+S77+S78+S79+S80+S81+S82+S61</f>
        <v>5063924466.0500002</v>
      </c>
      <c r="T45" s="24">
        <f t="shared" si="23"/>
        <v>5059913231.0500002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20</v>
      </c>
      <c r="J46" s="48">
        <f>J70</f>
        <v>950000000</v>
      </c>
      <c r="K46" s="48">
        <f t="shared" ref="K46:L46" si="24">K70</f>
        <v>0</v>
      </c>
      <c r="L46" s="48">
        <f t="shared" si="24"/>
        <v>0</v>
      </c>
      <c r="M46" s="48">
        <f>M70</f>
        <v>950000000</v>
      </c>
      <c r="N46" s="48">
        <f t="shared" ref="N46:Q47" si="25">N70</f>
        <v>0</v>
      </c>
      <c r="O46" s="48">
        <f t="shared" si="25"/>
        <v>0</v>
      </c>
      <c r="P46" s="24">
        <f t="shared" si="25"/>
        <v>950000000</v>
      </c>
      <c r="Q46" s="24">
        <f t="shared" si="25"/>
        <v>0</v>
      </c>
      <c r="R46" s="62">
        <f t="shared" ref="R46" si="26">IF(Q46&gt;1,Q46/(M46-N46),0)</f>
        <v>0</v>
      </c>
      <c r="S46" s="48">
        <f>S70</f>
        <v>0</v>
      </c>
      <c r="T46" s="68">
        <f>T70</f>
        <v>0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21</v>
      </c>
      <c r="J47" s="48">
        <f>J71</f>
        <v>475113000</v>
      </c>
      <c r="K47" s="48">
        <f t="shared" ref="K47:L47" si="27">K71</f>
        <v>0</v>
      </c>
      <c r="L47" s="48">
        <f t="shared" si="27"/>
        <v>0</v>
      </c>
      <c r="M47" s="48">
        <f>M71</f>
        <v>475113000</v>
      </c>
      <c r="N47" s="48">
        <f t="shared" si="25"/>
        <v>0</v>
      </c>
      <c r="O47" s="48">
        <f>O71</f>
        <v>0</v>
      </c>
      <c r="P47" s="24">
        <f>P71</f>
        <v>475113000</v>
      </c>
      <c r="Q47" s="24">
        <f>Q71</f>
        <v>0</v>
      </c>
      <c r="R47" s="62">
        <f>IF(Q47&gt;1,Q47/(M47-N47),0)</f>
        <v>0</v>
      </c>
      <c r="S47" s="48">
        <f>S71</f>
        <v>0</v>
      </c>
      <c r="T47" s="68">
        <f>T71</f>
        <v>0</v>
      </c>
    </row>
    <row r="48" spans="1:21" s="6" customFormat="1" ht="41.25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37</v>
      </c>
      <c r="F48" s="7" t="s">
        <v>39</v>
      </c>
      <c r="G48" s="23" t="s">
        <v>109</v>
      </c>
      <c r="H48" s="7" t="s">
        <v>5</v>
      </c>
      <c r="I48" s="8">
        <v>10</v>
      </c>
      <c r="J48" s="44">
        <v>5000000</v>
      </c>
      <c r="K48" s="44"/>
      <c r="L48" s="44"/>
      <c r="M48" s="44">
        <f>J48+K48-L48</f>
        <v>5000000</v>
      </c>
      <c r="N48" s="44">
        <v>0</v>
      </c>
      <c r="O48" s="44">
        <v>0</v>
      </c>
      <c r="P48" s="27">
        <f t="shared" ref="P48:P82" si="28">+M48-O48-N48</f>
        <v>5000000</v>
      </c>
      <c r="Q48" s="9">
        <v>0</v>
      </c>
      <c r="R48" s="25">
        <f t="shared" si="15"/>
        <v>0</v>
      </c>
      <c r="S48" s="9">
        <v>0</v>
      </c>
      <c r="T48" s="10">
        <v>0</v>
      </c>
    </row>
    <row r="49" spans="1:20" s="6" customFormat="1" ht="32.25" customHeigh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5" t="s">
        <v>44</v>
      </c>
      <c r="G49" s="23" t="s">
        <v>213</v>
      </c>
      <c r="H49" s="7" t="s">
        <v>5</v>
      </c>
      <c r="I49" s="8">
        <v>10</v>
      </c>
      <c r="J49" s="44">
        <v>10689249</v>
      </c>
      <c r="K49" s="44"/>
      <c r="L49" s="44"/>
      <c r="M49" s="44">
        <f t="shared" ref="M49" si="29">J49+K49-L49</f>
        <v>10689249</v>
      </c>
      <c r="N49" s="44">
        <v>0</v>
      </c>
      <c r="O49" s="44">
        <v>3000000</v>
      </c>
      <c r="P49" s="27">
        <f>+M49-O49-N49</f>
        <v>7689249</v>
      </c>
      <c r="Q49" s="9">
        <v>0</v>
      </c>
      <c r="R49" s="25">
        <f>IF(Q49&gt;1,Q49/(M49-N49),0)</f>
        <v>0</v>
      </c>
      <c r="S49" s="9">
        <v>0</v>
      </c>
      <c r="T49" s="10">
        <v>0</v>
      </c>
    </row>
    <row r="50" spans="1:20" s="6" customFormat="1" ht="16.5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7" t="s">
        <v>45</v>
      </c>
      <c r="G50" s="23" t="s">
        <v>110</v>
      </c>
      <c r="H50" s="7" t="s">
        <v>5</v>
      </c>
      <c r="I50" s="8" t="s">
        <v>6</v>
      </c>
      <c r="J50" s="44">
        <v>662899534</v>
      </c>
      <c r="K50" s="44">
        <f>5367603.9+3281650+7000000</f>
        <v>15649253.9</v>
      </c>
      <c r="L50" s="44">
        <f>9933700</f>
        <v>9933700</v>
      </c>
      <c r="M50" s="44">
        <f t="shared" ref="M50:M82" si="30">J50+K50-L50</f>
        <v>668615087.89999998</v>
      </c>
      <c r="N50" s="9">
        <v>0</v>
      </c>
      <c r="O50" s="44">
        <v>178439813.90000001</v>
      </c>
      <c r="P50" s="27">
        <f>+M50-O50-N50</f>
        <v>490175274</v>
      </c>
      <c r="Q50" s="9">
        <v>31686603.899999999</v>
      </c>
      <c r="R50" s="25">
        <f t="shared" si="15"/>
        <v>4.7391398240087486E-2</v>
      </c>
      <c r="S50" s="9">
        <v>5367603.9000000004</v>
      </c>
      <c r="T50" s="10">
        <v>5367603.9000000004</v>
      </c>
    </row>
    <row r="51" spans="1:20" s="6" customFormat="1" ht="24.7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7" t="s">
        <v>35</v>
      </c>
      <c r="G51" s="23" t="s">
        <v>111</v>
      </c>
      <c r="H51" s="7" t="s">
        <v>5</v>
      </c>
      <c r="I51" s="8" t="s">
        <v>6</v>
      </c>
      <c r="J51" s="44">
        <v>10000</v>
      </c>
      <c r="K51" s="44">
        <v>1200000</v>
      </c>
      <c r="L51" s="44"/>
      <c r="M51" s="44">
        <f t="shared" si="30"/>
        <v>1210000</v>
      </c>
      <c r="N51" s="9">
        <v>0</v>
      </c>
      <c r="O51" s="44">
        <v>1200000</v>
      </c>
      <c r="P51" s="27">
        <f t="shared" si="28"/>
        <v>10000</v>
      </c>
      <c r="Q51" s="9">
        <v>0</v>
      </c>
      <c r="R51" s="25">
        <f>IF(Q51&gt;1,Q51/(M51-N51),0)</f>
        <v>0</v>
      </c>
      <c r="S51" s="9">
        <v>0</v>
      </c>
      <c r="T51" s="10">
        <v>0</v>
      </c>
    </row>
    <row r="52" spans="1:20" s="6" customFormat="1" ht="43.5" customHeight="1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37</v>
      </c>
      <c r="G52" s="23" t="s">
        <v>217</v>
      </c>
      <c r="H52" s="7" t="s">
        <v>5</v>
      </c>
      <c r="I52" s="8">
        <v>10</v>
      </c>
      <c r="J52" s="44">
        <v>126215878</v>
      </c>
      <c r="K52" s="44">
        <f>900000+33000</f>
        <v>933000</v>
      </c>
      <c r="L52" s="44">
        <v>11423842</v>
      </c>
      <c r="M52" s="44">
        <f t="shared" si="30"/>
        <v>115725036</v>
      </c>
      <c r="N52" s="27">
        <v>0</v>
      </c>
      <c r="O52" s="44">
        <v>29476158</v>
      </c>
      <c r="P52" s="27">
        <f t="shared" si="28"/>
        <v>86248878</v>
      </c>
      <c r="Q52" s="9">
        <v>0</v>
      </c>
      <c r="R52" s="25">
        <f t="shared" si="15"/>
        <v>0</v>
      </c>
      <c r="S52" s="9">
        <v>0</v>
      </c>
      <c r="T52" s="10">
        <v>0</v>
      </c>
    </row>
    <row r="53" spans="1:20" s="6" customFormat="1" ht="23.2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39</v>
      </c>
      <c r="G53" s="23" t="s">
        <v>112</v>
      </c>
      <c r="H53" s="7" t="s">
        <v>5</v>
      </c>
      <c r="I53" s="8" t="s">
        <v>6</v>
      </c>
      <c r="J53" s="44">
        <v>353285398</v>
      </c>
      <c r="K53" s="44">
        <v>900000</v>
      </c>
      <c r="L53" s="44"/>
      <c r="M53" s="44">
        <f>J53+K53-L53</f>
        <v>354185398</v>
      </c>
      <c r="N53" s="27">
        <v>0</v>
      </c>
      <c r="O53" s="44">
        <v>227900279</v>
      </c>
      <c r="P53" s="27">
        <f t="shared" si="28"/>
        <v>126285119</v>
      </c>
      <c r="Q53" s="9">
        <v>227000279</v>
      </c>
      <c r="R53" s="25">
        <f t="shared" si="15"/>
        <v>0.64090806758781171</v>
      </c>
      <c r="S53" s="9">
        <v>13464286.85</v>
      </c>
      <c r="T53" s="10">
        <v>13464286.85</v>
      </c>
    </row>
    <row r="54" spans="1:20" s="6" customForma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40</v>
      </c>
      <c r="G54" s="23" t="s">
        <v>113</v>
      </c>
      <c r="H54" s="7" t="s">
        <v>5</v>
      </c>
      <c r="I54" s="8" t="s">
        <v>6</v>
      </c>
      <c r="J54" s="44">
        <v>329921413</v>
      </c>
      <c r="K54" s="44">
        <f>9781546+1100000+1500000+5000000+25000000</f>
        <v>42381546</v>
      </c>
      <c r="L54" s="44">
        <f>6250072</f>
        <v>6250072</v>
      </c>
      <c r="M54" s="44">
        <f t="shared" si="30"/>
        <v>366052887</v>
      </c>
      <c r="N54" s="27">
        <v>0</v>
      </c>
      <c r="O54" s="44">
        <v>309361074</v>
      </c>
      <c r="P54" s="44">
        <f t="shared" si="28"/>
        <v>56691813</v>
      </c>
      <c r="Q54" s="9">
        <v>32749928</v>
      </c>
      <c r="R54" s="25">
        <f t="shared" si="15"/>
        <v>8.9467749505824826E-2</v>
      </c>
      <c r="S54" s="9">
        <v>0</v>
      </c>
      <c r="T54" s="10">
        <v>0</v>
      </c>
    </row>
    <row r="55" spans="1:20" s="6" customFormat="1" ht="29.25" customHeigh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42</v>
      </c>
      <c r="G55" s="23" t="s">
        <v>114</v>
      </c>
      <c r="H55" s="7" t="s">
        <v>5</v>
      </c>
      <c r="I55" s="8" t="s">
        <v>6</v>
      </c>
      <c r="J55" s="44">
        <v>90459640</v>
      </c>
      <c r="K55" s="44">
        <f>685420+3400000</f>
        <v>4085420</v>
      </c>
      <c r="L55" s="44">
        <f>25000000</f>
        <v>25000000</v>
      </c>
      <c r="M55" s="44">
        <f t="shared" si="30"/>
        <v>69545060</v>
      </c>
      <c r="N55" s="27">
        <v>0</v>
      </c>
      <c r="O55" s="44">
        <v>6585420</v>
      </c>
      <c r="P55" s="44">
        <f t="shared" si="28"/>
        <v>62959640</v>
      </c>
      <c r="Q55" s="9">
        <v>0</v>
      </c>
      <c r="R55" s="25">
        <f t="shared" si="15"/>
        <v>0</v>
      </c>
      <c r="S55" s="9">
        <v>0</v>
      </c>
      <c r="T55" s="10">
        <v>0</v>
      </c>
    </row>
    <row r="56" spans="1:20" s="6" customFormat="1" ht="16.5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43</v>
      </c>
      <c r="G56" s="23" t="s">
        <v>115</v>
      </c>
      <c r="H56" s="7" t="s">
        <v>5</v>
      </c>
      <c r="I56" s="8" t="s">
        <v>6</v>
      </c>
      <c r="J56" s="44">
        <v>336036763</v>
      </c>
      <c r="K56" s="44">
        <f>6471822+50000000+13620000</f>
        <v>70091822</v>
      </c>
      <c r="L56" s="44">
        <v>20577512</v>
      </c>
      <c r="M56" s="44">
        <f t="shared" si="30"/>
        <v>385551073</v>
      </c>
      <c r="N56" s="9">
        <v>0</v>
      </c>
      <c r="O56" s="44">
        <v>134370642</v>
      </c>
      <c r="P56" s="44">
        <f t="shared" si="28"/>
        <v>251180431</v>
      </c>
      <c r="Q56" s="9">
        <v>0</v>
      </c>
      <c r="R56" s="25">
        <f t="shared" si="15"/>
        <v>0</v>
      </c>
      <c r="S56" s="9">
        <v>0</v>
      </c>
      <c r="T56" s="10">
        <v>0</v>
      </c>
    </row>
    <row r="57" spans="1:20" s="6" customFormat="1" ht="24.7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44</v>
      </c>
      <c r="G57" s="23" t="s">
        <v>116</v>
      </c>
      <c r="H57" s="7" t="s">
        <v>5</v>
      </c>
      <c r="I57" s="63" t="s">
        <v>6</v>
      </c>
      <c r="J57" s="44">
        <v>4200000</v>
      </c>
      <c r="K57" s="44">
        <v>660637</v>
      </c>
      <c r="L57" s="44"/>
      <c r="M57" s="44">
        <f>J57+K57-L57</f>
        <v>4860637</v>
      </c>
      <c r="N57" s="9">
        <v>0</v>
      </c>
      <c r="O57" s="44">
        <v>860637</v>
      </c>
      <c r="P57" s="27">
        <f t="shared" si="28"/>
        <v>4000000</v>
      </c>
      <c r="Q57" s="9">
        <v>0</v>
      </c>
      <c r="R57" s="25">
        <f t="shared" si="15"/>
        <v>0</v>
      </c>
      <c r="S57" s="9">
        <v>0</v>
      </c>
      <c r="T57" s="10">
        <v>0</v>
      </c>
    </row>
    <row r="58" spans="1:20" s="6" customFormat="1" ht="16.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45</v>
      </c>
      <c r="G58" s="23" t="s">
        <v>117</v>
      </c>
      <c r="H58" s="7" t="s">
        <v>5</v>
      </c>
      <c r="I58" s="8" t="s">
        <v>6</v>
      </c>
      <c r="J58" s="44">
        <v>282668220</v>
      </c>
      <c r="K58" s="44">
        <f>3830280+600000</f>
        <v>4430280</v>
      </c>
      <c r="L58" s="44"/>
      <c r="M58" s="44">
        <f>J58+K58-L58</f>
        <v>287098500</v>
      </c>
      <c r="N58" s="9">
        <v>0</v>
      </c>
      <c r="O58" s="44">
        <v>4630280</v>
      </c>
      <c r="P58" s="27">
        <f>+M58-O58-N58</f>
        <v>282468220</v>
      </c>
      <c r="Q58" s="9">
        <v>0</v>
      </c>
      <c r="R58" s="25">
        <f t="shared" si="15"/>
        <v>0</v>
      </c>
      <c r="S58" s="9">
        <v>0</v>
      </c>
      <c r="T58" s="10">
        <v>0</v>
      </c>
    </row>
    <row r="59" spans="1:20" s="6" customFormat="1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7" t="s">
        <v>35</v>
      </c>
      <c r="G59" s="23" t="s">
        <v>118</v>
      </c>
      <c r="H59" s="7" t="s">
        <v>5</v>
      </c>
      <c r="I59" s="8" t="s">
        <v>6</v>
      </c>
      <c r="J59" s="44">
        <v>4200000</v>
      </c>
      <c r="K59" s="44">
        <v>1000000</v>
      </c>
      <c r="L59" s="44"/>
      <c r="M59" s="44">
        <f>J59+K59-L59</f>
        <v>5200000</v>
      </c>
      <c r="N59" s="9">
        <v>0</v>
      </c>
      <c r="O59" s="44">
        <v>1000000</v>
      </c>
      <c r="P59" s="27">
        <f t="shared" si="28"/>
        <v>4200000</v>
      </c>
      <c r="Q59" s="9">
        <v>0</v>
      </c>
      <c r="R59" s="25">
        <f>IF(Q59&gt;1,Q59/(M59-N59),0)</f>
        <v>0</v>
      </c>
      <c r="S59" s="9">
        <v>0</v>
      </c>
      <c r="T59" s="10">
        <v>0</v>
      </c>
    </row>
    <row r="60" spans="1:20" s="6" customFormat="1" ht="24.75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37</v>
      </c>
      <c r="G60" s="23" t="s">
        <v>119</v>
      </c>
      <c r="H60" s="7" t="s">
        <v>5</v>
      </c>
      <c r="I60" s="8" t="s">
        <v>6</v>
      </c>
      <c r="J60" s="44">
        <v>102299498</v>
      </c>
      <c r="K60" s="44">
        <f>388320+4816875+1600000</f>
        <v>6805195</v>
      </c>
      <c r="L60" s="44"/>
      <c r="M60" s="44">
        <f t="shared" si="30"/>
        <v>109104693</v>
      </c>
      <c r="N60" s="9">
        <v>0</v>
      </c>
      <c r="O60" s="44">
        <v>15605195</v>
      </c>
      <c r="P60" s="27">
        <f t="shared" si="28"/>
        <v>93499498</v>
      </c>
      <c r="Q60" s="9">
        <v>0</v>
      </c>
      <c r="R60" s="25">
        <f t="shared" si="15"/>
        <v>0</v>
      </c>
      <c r="S60" s="9">
        <v>0</v>
      </c>
      <c r="T60" s="10">
        <v>0</v>
      </c>
    </row>
    <row r="61" spans="1:20" s="6" customFormat="1" ht="16.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65" t="s">
        <v>39</v>
      </c>
      <c r="G61" s="23" t="s">
        <v>107</v>
      </c>
      <c r="H61" s="7" t="s">
        <v>5</v>
      </c>
      <c r="I61" s="8" t="s">
        <v>6</v>
      </c>
      <c r="J61" s="44"/>
      <c r="K61" s="44">
        <v>1600000</v>
      </c>
      <c r="L61" s="44">
        <v>1600000</v>
      </c>
      <c r="M61" s="44">
        <f t="shared" si="30"/>
        <v>0</v>
      </c>
      <c r="N61" s="9"/>
      <c r="O61" s="44">
        <v>0</v>
      </c>
      <c r="P61" s="27">
        <f t="shared" si="28"/>
        <v>0</v>
      </c>
      <c r="Q61" s="9">
        <v>0</v>
      </c>
      <c r="R61" s="25"/>
      <c r="S61" s="9">
        <v>0</v>
      </c>
      <c r="T61" s="10">
        <v>0</v>
      </c>
    </row>
    <row r="62" spans="1:20" s="6" customFormat="1" ht="16.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7" t="s">
        <v>42</v>
      </c>
      <c r="G62" s="23" t="s">
        <v>120</v>
      </c>
      <c r="H62" s="7" t="s">
        <v>5</v>
      </c>
      <c r="I62" s="8" t="s">
        <v>6</v>
      </c>
      <c r="J62" s="44">
        <v>4615110</v>
      </c>
      <c r="K62" s="44"/>
      <c r="L62" s="44"/>
      <c r="M62" s="44">
        <f>J62+K62-L62</f>
        <v>4615110</v>
      </c>
      <c r="N62" s="9">
        <v>0</v>
      </c>
      <c r="O62" s="44">
        <v>0</v>
      </c>
      <c r="P62" s="27">
        <f t="shared" si="28"/>
        <v>4615110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7" t="s">
        <v>43</v>
      </c>
      <c r="G63" s="23" t="s">
        <v>121</v>
      </c>
      <c r="H63" s="7" t="s">
        <v>5</v>
      </c>
      <c r="I63" s="8" t="s">
        <v>6</v>
      </c>
      <c r="J63" s="44">
        <v>32000000</v>
      </c>
      <c r="K63" s="44">
        <f>10739512</f>
        <v>10739512</v>
      </c>
      <c r="L63" s="44"/>
      <c r="M63" s="44">
        <f t="shared" si="30"/>
        <v>42739512</v>
      </c>
      <c r="N63" s="9">
        <v>0</v>
      </c>
      <c r="O63" s="44">
        <v>12000000</v>
      </c>
      <c r="P63" s="27">
        <f t="shared" si="28"/>
        <v>30739512</v>
      </c>
      <c r="Q63" s="9">
        <v>0</v>
      </c>
      <c r="R63" s="25">
        <f t="shared" si="15"/>
        <v>0</v>
      </c>
      <c r="S63" s="9">
        <v>0</v>
      </c>
      <c r="T63" s="10">
        <v>0</v>
      </c>
    </row>
    <row r="64" spans="1:20" s="6" customFormat="1" ht="24.75" x14ac:dyDescent="0.25">
      <c r="A64" s="91" t="s">
        <v>3</v>
      </c>
      <c r="B64" s="7" t="s">
        <v>50</v>
      </c>
      <c r="C64" s="65" t="s">
        <v>50</v>
      </c>
      <c r="D64" s="7" t="s">
        <v>34</v>
      </c>
      <c r="E64" s="7" t="s">
        <v>40</v>
      </c>
      <c r="F64" s="7" t="s">
        <v>45</v>
      </c>
      <c r="G64" s="23" t="s">
        <v>123</v>
      </c>
      <c r="H64" s="7" t="s">
        <v>5</v>
      </c>
      <c r="I64" s="8" t="s">
        <v>6</v>
      </c>
      <c r="J64" s="44">
        <v>10100000</v>
      </c>
      <c r="K64" s="44">
        <v>48000</v>
      </c>
      <c r="L64" s="44"/>
      <c r="M64" s="44">
        <f t="shared" si="30"/>
        <v>10148000</v>
      </c>
      <c r="N64" s="9">
        <v>0</v>
      </c>
      <c r="O64" s="44">
        <v>48000</v>
      </c>
      <c r="P64" s="27">
        <f t="shared" si="28"/>
        <v>10100000</v>
      </c>
      <c r="Q64" s="9">
        <v>0</v>
      </c>
      <c r="R64" s="25">
        <f t="shared" si="15"/>
        <v>0</v>
      </c>
      <c r="S64" s="9">
        <v>0</v>
      </c>
      <c r="T64" s="10">
        <v>0</v>
      </c>
    </row>
    <row r="65" spans="1:20" s="6" customFormat="1" x14ac:dyDescent="0.25">
      <c r="A65" s="91" t="s">
        <v>3</v>
      </c>
      <c r="B65" s="7" t="s">
        <v>50</v>
      </c>
      <c r="C65" s="7" t="s">
        <v>50</v>
      </c>
      <c r="D65" s="7" t="s">
        <v>50</v>
      </c>
      <c r="E65" s="7" t="s">
        <v>42</v>
      </c>
      <c r="F65" s="7" t="s">
        <v>40</v>
      </c>
      <c r="G65" s="23" t="s">
        <v>124</v>
      </c>
      <c r="H65" s="7" t="s">
        <v>5</v>
      </c>
      <c r="I65" s="8" t="s">
        <v>6</v>
      </c>
      <c r="J65" s="44">
        <v>15000000</v>
      </c>
      <c r="K65" s="44">
        <v>2603977.54</v>
      </c>
      <c r="L65" s="44"/>
      <c r="M65" s="44">
        <f t="shared" si="30"/>
        <v>17603977.539999999</v>
      </c>
      <c r="N65" s="9">
        <v>0</v>
      </c>
      <c r="O65" s="44">
        <v>2603977.54</v>
      </c>
      <c r="P65" s="27">
        <f>+M65-O65-N65</f>
        <v>15000000</v>
      </c>
      <c r="Q65" s="9">
        <v>2603977.54</v>
      </c>
      <c r="R65" s="25">
        <f t="shared" si="15"/>
        <v>0.14791983993862787</v>
      </c>
      <c r="S65" s="9">
        <v>2603977.54</v>
      </c>
      <c r="T65" s="10">
        <v>2603977.54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50</v>
      </c>
      <c r="E66" s="7" t="s">
        <v>43</v>
      </c>
      <c r="F66" s="7" t="s">
        <v>40</v>
      </c>
      <c r="G66" s="23" t="s">
        <v>125</v>
      </c>
      <c r="H66" s="7" t="s">
        <v>5</v>
      </c>
      <c r="I66" s="8" t="s">
        <v>6</v>
      </c>
      <c r="J66" s="44">
        <v>943654750</v>
      </c>
      <c r="K66" s="44"/>
      <c r="L66" s="44"/>
      <c r="M66" s="44">
        <f t="shared" si="30"/>
        <v>943654750</v>
      </c>
      <c r="N66" s="9">
        <v>0</v>
      </c>
      <c r="O66" s="44">
        <v>928654750</v>
      </c>
      <c r="P66" s="27">
        <f t="shared" si="28"/>
        <v>15000000</v>
      </c>
      <c r="Q66" s="9">
        <v>16047316</v>
      </c>
      <c r="R66" s="25">
        <f t="shared" si="15"/>
        <v>1.7005494859216253E-2</v>
      </c>
      <c r="S66" s="9">
        <v>14544816</v>
      </c>
      <c r="T66" s="10">
        <v>14000016</v>
      </c>
    </row>
    <row r="67" spans="1:20" s="6" customFormat="1" ht="16.5" x14ac:dyDescent="0.25">
      <c r="A67" s="91" t="s">
        <v>3</v>
      </c>
      <c r="B67" s="7" t="s">
        <v>50</v>
      </c>
      <c r="C67" s="7" t="s">
        <v>50</v>
      </c>
      <c r="D67" s="7" t="s">
        <v>50</v>
      </c>
      <c r="E67" s="7" t="s">
        <v>43</v>
      </c>
      <c r="F67" s="7" t="s">
        <v>42</v>
      </c>
      <c r="G67" s="23" t="s">
        <v>126</v>
      </c>
      <c r="H67" s="7" t="s">
        <v>5</v>
      </c>
      <c r="I67" s="8" t="s">
        <v>6</v>
      </c>
      <c r="J67" s="44">
        <v>241200000</v>
      </c>
      <c r="K67" s="44"/>
      <c r="L67" s="44"/>
      <c r="M67" s="44">
        <f t="shared" si="30"/>
        <v>241200000</v>
      </c>
      <c r="N67" s="9">
        <v>0</v>
      </c>
      <c r="O67" s="44">
        <v>241200000</v>
      </c>
      <c r="P67" s="27">
        <f t="shared" si="28"/>
        <v>0</v>
      </c>
      <c r="Q67" s="9">
        <v>241200000</v>
      </c>
      <c r="R67" s="25">
        <f t="shared" si="15"/>
        <v>1</v>
      </c>
      <c r="S67" s="9">
        <v>0</v>
      </c>
      <c r="T67" s="10">
        <v>0</v>
      </c>
    </row>
    <row r="68" spans="1:20" s="6" customFormat="1" ht="16.5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7" t="s">
        <v>45</v>
      </c>
      <c r="G68" s="23" t="s">
        <v>127</v>
      </c>
      <c r="H68" s="7" t="s">
        <v>5</v>
      </c>
      <c r="I68" s="8" t="s">
        <v>6</v>
      </c>
      <c r="J68" s="44">
        <v>202620006</v>
      </c>
      <c r="K68" s="44"/>
      <c r="L68" s="44"/>
      <c r="M68" s="44">
        <f t="shared" si="30"/>
        <v>202620006</v>
      </c>
      <c r="N68" s="9">
        <v>0</v>
      </c>
      <c r="O68" s="44">
        <v>202620000</v>
      </c>
      <c r="P68" s="27">
        <f t="shared" si="28"/>
        <v>6</v>
      </c>
      <c r="Q68" s="9">
        <v>202620000</v>
      </c>
      <c r="R68" s="25">
        <f t="shared" si="15"/>
        <v>0.9999999703879191</v>
      </c>
      <c r="S68" s="9">
        <v>0</v>
      </c>
      <c r="T68" s="10">
        <v>0</v>
      </c>
    </row>
    <row r="69" spans="1:20" s="6" customFormat="1" ht="24.7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46</v>
      </c>
      <c r="G69" s="23" t="s">
        <v>128</v>
      </c>
      <c r="H69" s="7" t="s">
        <v>5</v>
      </c>
      <c r="I69" s="8" t="s">
        <v>6</v>
      </c>
      <c r="J69" s="44">
        <v>5734282670</v>
      </c>
      <c r="K69" s="44"/>
      <c r="L69" s="44">
        <f>2500000+30000000+1100000</f>
        <v>33600000</v>
      </c>
      <c r="M69" s="44">
        <f t="shared" si="30"/>
        <v>5700682670</v>
      </c>
      <c r="N69" s="9">
        <v>0</v>
      </c>
      <c r="O69" s="44">
        <v>923063426.76999998</v>
      </c>
      <c r="P69" s="27">
        <f t="shared" si="28"/>
        <v>4777619243.2299995</v>
      </c>
      <c r="Q69" s="9">
        <v>923063426.76999998</v>
      </c>
      <c r="R69" s="25">
        <f t="shared" si="15"/>
        <v>0.1619215592594983</v>
      </c>
      <c r="S69" s="9">
        <v>899366169.76999998</v>
      </c>
      <c r="T69" s="10">
        <v>898882169.76999998</v>
      </c>
    </row>
    <row r="70" spans="1:20" s="6" customFormat="1" ht="24.7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46</v>
      </c>
      <c r="G70" s="23" t="s">
        <v>128</v>
      </c>
      <c r="H70" s="7" t="s">
        <v>8</v>
      </c>
      <c r="I70" s="8" t="s">
        <v>9</v>
      </c>
      <c r="J70" s="44">
        <v>950000000</v>
      </c>
      <c r="K70" s="44"/>
      <c r="L70" s="44"/>
      <c r="M70" s="44">
        <f t="shared" si="30"/>
        <v>950000000</v>
      </c>
      <c r="N70" s="9">
        <v>0</v>
      </c>
      <c r="O70" s="44">
        <v>0</v>
      </c>
      <c r="P70" s="27">
        <f t="shared" si="28"/>
        <v>950000000</v>
      </c>
      <c r="Q70" s="9">
        <v>0</v>
      </c>
      <c r="R70" s="25">
        <f t="shared" si="15"/>
        <v>0</v>
      </c>
      <c r="S70" s="9">
        <v>0</v>
      </c>
      <c r="T70" s="10">
        <v>0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46</v>
      </c>
      <c r="G71" s="23" t="s">
        <v>128</v>
      </c>
      <c r="H71" s="7" t="s">
        <v>8</v>
      </c>
      <c r="I71" s="8">
        <v>21</v>
      </c>
      <c r="J71" s="44">
        <v>475113000</v>
      </c>
      <c r="K71" s="44"/>
      <c r="L71" s="44"/>
      <c r="M71" s="44">
        <f t="shared" si="30"/>
        <v>475113000</v>
      </c>
      <c r="N71" s="9">
        <v>0</v>
      </c>
      <c r="O71" s="44">
        <v>0</v>
      </c>
      <c r="P71" s="27">
        <f t="shared" si="28"/>
        <v>475113000</v>
      </c>
      <c r="Q71" s="9">
        <v>0</v>
      </c>
      <c r="R71" s="25">
        <f t="shared" si="15"/>
        <v>0</v>
      </c>
      <c r="S71" s="9">
        <v>0</v>
      </c>
      <c r="T71" s="10">
        <v>0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44</v>
      </c>
      <c r="F72" s="7" t="s">
        <v>35</v>
      </c>
      <c r="G72" s="23" t="s">
        <v>129</v>
      </c>
      <c r="H72" s="7" t="s">
        <v>5</v>
      </c>
      <c r="I72" s="8" t="s">
        <v>6</v>
      </c>
      <c r="J72" s="44">
        <v>5439474317</v>
      </c>
      <c r="K72" s="44"/>
      <c r="L72" s="44"/>
      <c r="M72" s="44">
        <f t="shared" si="30"/>
        <v>5439474317</v>
      </c>
      <c r="N72" s="9">
        <v>0</v>
      </c>
      <c r="O72" s="44">
        <v>5109097149</v>
      </c>
      <c r="P72" s="27">
        <f t="shared" si="28"/>
        <v>330377168</v>
      </c>
      <c r="Q72" s="9">
        <v>5109097149</v>
      </c>
      <c r="R72" s="25">
        <f t="shared" si="15"/>
        <v>0.93926303375172271</v>
      </c>
      <c r="S72" s="9">
        <v>0</v>
      </c>
      <c r="T72" s="10">
        <v>0</v>
      </c>
    </row>
    <row r="73" spans="1:20" s="6" customFormat="1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44</v>
      </c>
      <c r="F73" s="65" t="s">
        <v>37</v>
      </c>
      <c r="G73" s="23" t="s">
        <v>130</v>
      </c>
      <c r="H73" s="7" t="s">
        <v>5</v>
      </c>
      <c r="I73" s="8" t="s">
        <v>6</v>
      </c>
      <c r="J73" s="44">
        <v>2697677288</v>
      </c>
      <c r="K73" s="44"/>
      <c r="L73" s="44">
        <v>4543116</v>
      </c>
      <c r="M73" s="44">
        <f t="shared" si="30"/>
        <v>2693134172</v>
      </c>
      <c r="N73" s="9">
        <v>0</v>
      </c>
      <c r="O73" s="44">
        <v>2668575073</v>
      </c>
      <c r="P73" s="27">
        <f t="shared" si="28"/>
        <v>24559099</v>
      </c>
      <c r="Q73" s="9">
        <v>2668575073</v>
      </c>
      <c r="R73" s="25">
        <f t="shared" si="15"/>
        <v>0.99088084832336376</v>
      </c>
      <c r="S73" s="9">
        <v>370547296</v>
      </c>
      <c r="T73" s="10">
        <v>368294556</v>
      </c>
    </row>
    <row r="74" spans="1:20" s="6" customFormat="1" ht="16.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45</v>
      </c>
      <c r="F74" s="7" t="s">
        <v>37</v>
      </c>
      <c r="G74" s="107" t="s">
        <v>131</v>
      </c>
      <c r="H74" s="7" t="s">
        <v>5</v>
      </c>
      <c r="I74" s="8" t="s">
        <v>6</v>
      </c>
      <c r="J74" s="44">
        <v>70000</v>
      </c>
      <c r="K74" s="44">
        <f>98400000</f>
        <v>98400000</v>
      </c>
      <c r="L74" s="44"/>
      <c r="M74" s="44">
        <f t="shared" si="30"/>
        <v>98470000</v>
      </c>
      <c r="N74" s="9"/>
      <c r="O74" s="44">
        <v>96000000</v>
      </c>
      <c r="P74" s="27">
        <f t="shared" si="28"/>
        <v>2470000</v>
      </c>
      <c r="Q74" s="9">
        <v>96000000</v>
      </c>
      <c r="R74" s="25">
        <f t="shared" si="15"/>
        <v>0.97491621813750384</v>
      </c>
      <c r="S74" s="9">
        <v>0</v>
      </c>
      <c r="T74" s="10">
        <v>0</v>
      </c>
    </row>
    <row r="75" spans="1:20" s="6" customFormat="1" ht="41.2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45</v>
      </c>
      <c r="F75" s="7" t="s">
        <v>39</v>
      </c>
      <c r="G75" s="23" t="s">
        <v>142</v>
      </c>
      <c r="H75" s="7" t="s">
        <v>5</v>
      </c>
      <c r="I75" s="8" t="s">
        <v>6</v>
      </c>
      <c r="J75" s="44">
        <v>6395104796</v>
      </c>
      <c r="K75" s="44">
        <f>2500000+13808036</f>
        <v>16308036</v>
      </c>
      <c r="L75" s="44">
        <f>8701011.61+102410000+98400000</f>
        <v>209511011.61000001</v>
      </c>
      <c r="M75" s="44">
        <f>J75+K75-L75</f>
        <v>6201901820.3900003</v>
      </c>
      <c r="N75" s="108">
        <v>0</v>
      </c>
      <c r="O75" s="44">
        <v>2827956546</v>
      </c>
      <c r="P75" s="27">
        <f t="shared" si="28"/>
        <v>3373945274.3900003</v>
      </c>
      <c r="Q75" s="9">
        <v>2815956546</v>
      </c>
      <c r="R75" s="25">
        <f t="shared" ref="R75:R86" si="31">IF(Q75&gt;1,Q75/(M75-N75),0)</f>
        <v>0.45404726284798258</v>
      </c>
      <c r="S75" s="9">
        <v>2445600000</v>
      </c>
      <c r="T75" s="10">
        <v>2445600000</v>
      </c>
    </row>
    <row r="76" spans="1:20" s="6" customFormat="1" ht="33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7" t="s">
        <v>40</v>
      </c>
      <c r="G76" s="23" t="s">
        <v>132</v>
      </c>
      <c r="H76" s="7" t="s">
        <v>5</v>
      </c>
      <c r="I76" s="8" t="s">
        <v>6</v>
      </c>
      <c r="J76" s="44">
        <v>200840908</v>
      </c>
      <c r="K76" s="44">
        <f>30000000</f>
        <v>30000000</v>
      </c>
      <c r="L76" s="44"/>
      <c r="M76" s="44">
        <f t="shared" si="30"/>
        <v>230840908</v>
      </c>
      <c r="N76" s="9">
        <v>0</v>
      </c>
      <c r="O76" s="44">
        <v>25810932.77</v>
      </c>
      <c r="P76" s="27">
        <f t="shared" si="28"/>
        <v>205029975.22999999</v>
      </c>
      <c r="Q76" s="9">
        <v>25810932.77</v>
      </c>
      <c r="R76" s="25">
        <f t="shared" si="31"/>
        <v>0.11181264617967973</v>
      </c>
      <c r="S76" s="9">
        <v>18932050.77</v>
      </c>
      <c r="T76" s="10">
        <v>18932050.77</v>
      </c>
    </row>
    <row r="77" spans="1:20" s="6" customFormat="1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7" t="s">
        <v>42</v>
      </c>
      <c r="G77" s="23" t="s">
        <v>133</v>
      </c>
      <c r="H77" s="7" t="s">
        <v>5</v>
      </c>
      <c r="I77" s="8" t="s">
        <v>6</v>
      </c>
      <c r="J77" s="44">
        <v>17226804360</v>
      </c>
      <c r="K77" s="44"/>
      <c r="L77" s="44"/>
      <c r="M77" s="44">
        <f>J77+K77-L77</f>
        <v>17226804360</v>
      </c>
      <c r="N77" s="9">
        <v>0</v>
      </c>
      <c r="O77" s="44">
        <v>16698472322.84</v>
      </c>
      <c r="P77" s="27">
        <f t="shared" si="28"/>
        <v>528332037.15999985</v>
      </c>
      <c r="Q77" s="9">
        <v>16698472322.84</v>
      </c>
      <c r="R77" s="25">
        <f t="shared" si="31"/>
        <v>0.96933081573813151</v>
      </c>
      <c r="S77" s="9">
        <v>903524445</v>
      </c>
      <c r="T77" s="10">
        <v>903524445</v>
      </c>
    </row>
    <row r="78" spans="1:20" s="6" customFormat="1" ht="33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7" t="s">
        <v>44</v>
      </c>
      <c r="G78" s="23" t="s">
        <v>134</v>
      </c>
      <c r="H78" s="7" t="s">
        <v>5</v>
      </c>
      <c r="I78" s="63" t="s">
        <v>6</v>
      </c>
      <c r="J78" s="44">
        <v>4204679271</v>
      </c>
      <c r="K78" s="44">
        <f>729430.17+1076970</f>
        <v>1806400.17</v>
      </c>
      <c r="L78" s="44">
        <f>8520080+496000000+38200548</f>
        <v>542720628</v>
      </c>
      <c r="M78" s="44">
        <f>J78+K78-L78</f>
        <v>3663765043.1700001</v>
      </c>
      <c r="N78" s="9">
        <v>0</v>
      </c>
      <c r="O78" s="44">
        <v>118993526.17</v>
      </c>
      <c r="P78" s="27">
        <f t="shared" si="28"/>
        <v>3544771517</v>
      </c>
      <c r="Q78" s="9">
        <v>102248526.17</v>
      </c>
      <c r="R78" s="25">
        <f t="shared" si="31"/>
        <v>2.790804676752183E-2</v>
      </c>
      <c r="S78" s="9">
        <v>101519096</v>
      </c>
      <c r="T78" s="10">
        <v>101519096</v>
      </c>
    </row>
    <row r="79" spans="1:20" s="6" customFormat="1" ht="24.7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46</v>
      </c>
      <c r="F79" s="7" t="s">
        <v>39</v>
      </c>
      <c r="G79" s="23" t="s">
        <v>135</v>
      </c>
      <c r="H79" s="7" t="s">
        <v>5</v>
      </c>
      <c r="I79" s="8" t="s">
        <v>6</v>
      </c>
      <c r="J79" s="44">
        <v>441869750</v>
      </c>
      <c r="K79" s="44">
        <f>14306802</f>
        <v>14306802</v>
      </c>
      <c r="L79" s="44"/>
      <c r="M79" s="44">
        <f>J79+K79-L79</f>
        <v>456176552</v>
      </c>
      <c r="N79" s="9">
        <v>0</v>
      </c>
      <c r="O79" s="44">
        <v>70000000</v>
      </c>
      <c r="P79" s="27">
        <f t="shared" si="28"/>
        <v>386176552</v>
      </c>
      <c r="Q79" s="9">
        <v>0</v>
      </c>
      <c r="R79" s="25">
        <f t="shared" si="31"/>
        <v>0</v>
      </c>
      <c r="S79" s="9">
        <v>0</v>
      </c>
      <c r="T79" s="10">
        <v>0</v>
      </c>
    </row>
    <row r="80" spans="1:20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46</v>
      </c>
      <c r="F80" s="7" t="s">
        <v>40</v>
      </c>
      <c r="G80" s="23" t="s">
        <v>136</v>
      </c>
      <c r="H80" s="7" t="s">
        <v>5</v>
      </c>
      <c r="I80" s="8" t="s">
        <v>6</v>
      </c>
      <c r="J80" s="44">
        <v>815493307</v>
      </c>
      <c r="K80" s="44"/>
      <c r="L80" s="44"/>
      <c r="M80" s="44">
        <f t="shared" si="30"/>
        <v>815493307</v>
      </c>
      <c r="N80" s="9">
        <v>0</v>
      </c>
      <c r="O80" s="44">
        <v>335284852.93000001</v>
      </c>
      <c r="P80" s="27">
        <f t="shared" si="28"/>
        <v>480208454.06999999</v>
      </c>
      <c r="Q80" s="9">
        <v>335284852.93000001</v>
      </c>
      <c r="R80" s="25">
        <f t="shared" si="31"/>
        <v>0.41114359866843153</v>
      </c>
      <c r="S80" s="9">
        <v>72704512.219999999</v>
      </c>
      <c r="T80" s="10">
        <v>72562102.219999999</v>
      </c>
    </row>
    <row r="81" spans="1:259" s="6" customFormat="1" ht="16.5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46</v>
      </c>
      <c r="F81" s="65" t="s">
        <v>43</v>
      </c>
      <c r="G81" s="23" t="s">
        <v>143</v>
      </c>
      <c r="H81" s="7" t="s">
        <v>5</v>
      </c>
      <c r="I81" s="8" t="s">
        <v>6</v>
      </c>
      <c r="J81" s="44">
        <v>786597200</v>
      </c>
      <c r="K81" s="44"/>
      <c r="L81" s="44"/>
      <c r="M81" s="44">
        <f>J81+K81-L81</f>
        <v>786597200</v>
      </c>
      <c r="N81" s="9">
        <v>0</v>
      </c>
      <c r="O81" s="44">
        <v>65000000</v>
      </c>
      <c r="P81" s="27">
        <f t="shared" si="28"/>
        <v>721597200</v>
      </c>
      <c r="Q81" s="9">
        <v>0</v>
      </c>
      <c r="R81" s="25">
        <f t="shared" si="31"/>
        <v>0</v>
      </c>
      <c r="S81" s="9">
        <v>0</v>
      </c>
      <c r="T81" s="10">
        <v>0</v>
      </c>
      <c r="BD81" s="6">
        <v>408287880</v>
      </c>
      <c r="BE81" s="6">
        <v>408287880</v>
      </c>
      <c r="BF81" s="6">
        <v>408287880</v>
      </c>
      <c r="BG81" s="6">
        <v>408287880</v>
      </c>
      <c r="BH81" s="6">
        <v>408287880</v>
      </c>
      <c r="BI81" s="6">
        <v>408287880</v>
      </c>
      <c r="BJ81" s="6">
        <v>408287880</v>
      </c>
      <c r="BK81" s="6">
        <v>408287880</v>
      </c>
      <c r="BL81" s="6">
        <v>408287880</v>
      </c>
      <c r="BM81" s="6">
        <v>408287880</v>
      </c>
      <c r="BN81" s="6">
        <v>408287880</v>
      </c>
      <c r="BO81" s="6">
        <v>408287880</v>
      </c>
      <c r="BP81" s="6">
        <v>408287880</v>
      </c>
      <c r="BQ81" s="6">
        <v>408287880</v>
      </c>
      <c r="BR81" s="6">
        <v>408287880</v>
      </c>
      <c r="BS81" s="6">
        <v>408287880</v>
      </c>
      <c r="BT81" s="6">
        <v>408287880</v>
      </c>
      <c r="BU81" s="6">
        <v>408287880</v>
      </c>
      <c r="BV81" s="6">
        <v>408287880</v>
      </c>
      <c r="BW81" s="6">
        <v>408287880</v>
      </c>
      <c r="BX81" s="6">
        <v>408287880</v>
      </c>
      <c r="BY81" s="6">
        <v>408287880</v>
      </c>
      <c r="BZ81" s="6">
        <v>408287880</v>
      </c>
      <c r="CA81" s="6">
        <v>408287880</v>
      </c>
      <c r="CB81" s="6">
        <v>408287880</v>
      </c>
      <c r="CC81" s="6">
        <v>408287880</v>
      </c>
      <c r="CD81" s="6">
        <v>408287880</v>
      </c>
      <c r="CE81" s="6">
        <v>408287880</v>
      </c>
      <c r="CF81" s="6">
        <v>408287880</v>
      </c>
      <c r="CG81" s="6">
        <v>408287880</v>
      </c>
      <c r="CH81" s="6">
        <v>408287880</v>
      </c>
      <c r="CI81" s="6">
        <v>408287880</v>
      </c>
      <c r="CJ81" s="6">
        <v>408287880</v>
      </c>
      <c r="CK81" s="6">
        <v>408287880</v>
      </c>
      <c r="CL81" s="6">
        <v>408287880</v>
      </c>
      <c r="CM81" s="6">
        <v>408287880</v>
      </c>
      <c r="CN81" s="6">
        <v>408287880</v>
      </c>
      <c r="CO81" s="6">
        <v>408287880</v>
      </c>
      <c r="CP81" s="6">
        <v>408287880</v>
      </c>
      <c r="CQ81" s="6">
        <v>408287880</v>
      </c>
      <c r="CR81" s="6">
        <v>408287880</v>
      </c>
      <c r="CS81" s="6">
        <v>408287880</v>
      </c>
      <c r="CT81" s="6">
        <v>408287880</v>
      </c>
      <c r="CU81" s="6">
        <v>408287880</v>
      </c>
      <c r="CV81" s="6">
        <v>408287880</v>
      </c>
      <c r="CW81" s="6">
        <v>408287880</v>
      </c>
      <c r="CX81" s="6">
        <v>408287880</v>
      </c>
      <c r="CY81" s="6">
        <v>408287880</v>
      </c>
      <c r="CZ81" s="6">
        <v>408287880</v>
      </c>
      <c r="DA81" s="6">
        <v>408287880</v>
      </c>
      <c r="DB81" s="6">
        <v>408287880</v>
      </c>
      <c r="DC81" s="6">
        <v>408287880</v>
      </c>
      <c r="DD81" s="6">
        <v>408287880</v>
      </c>
      <c r="DE81" s="6">
        <v>408287880</v>
      </c>
      <c r="DF81" s="6">
        <v>408287880</v>
      </c>
      <c r="DG81" s="6">
        <v>408287880</v>
      </c>
      <c r="DH81" s="6">
        <v>408287880</v>
      </c>
      <c r="DI81" s="6">
        <v>408287880</v>
      </c>
      <c r="DJ81" s="6">
        <v>408287880</v>
      </c>
      <c r="DK81" s="6">
        <v>408287880</v>
      </c>
      <c r="DL81" s="6">
        <v>408287880</v>
      </c>
      <c r="DM81" s="6">
        <v>408287880</v>
      </c>
      <c r="DN81" s="6">
        <v>408287880</v>
      </c>
      <c r="DO81" s="6">
        <v>408287880</v>
      </c>
      <c r="DP81" s="6">
        <v>408287880</v>
      </c>
      <c r="DQ81" s="6">
        <v>408287880</v>
      </c>
      <c r="DR81" s="6">
        <v>408287880</v>
      </c>
      <c r="DS81" s="6">
        <v>408287880</v>
      </c>
      <c r="DT81" s="6">
        <v>408287880</v>
      </c>
      <c r="DU81" s="6">
        <v>408287880</v>
      </c>
      <c r="DV81" s="6">
        <v>408287880</v>
      </c>
      <c r="DW81" s="6">
        <v>408287880</v>
      </c>
      <c r="DX81" s="6">
        <v>408287880</v>
      </c>
      <c r="DY81" s="6">
        <v>408287880</v>
      </c>
      <c r="DZ81" s="6">
        <v>408287880</v>
      </c>
      <c r="EA81" s="6">
        <v>408287880</v>
      </c>
      <c r="EB81" s="6">
        <v>408287880</v>
      </c>
      <c r="EC81" s="6">
        <v>408287880</v>
      </c>
      <c r="ED81" s="6">
        <v>408287880</v>
      </c>
      <c r="EE81" s="6">
        <v>408287880</v>
      </c>
      <c r="EF81" s="6">
        <v>408287880</v>
      </c>
      <c r="EG81" s="6">
        <v>408287880</v>
      </c>
      <c r="EH81" s="6">
        <v>408287880</v>
      </c>
      <c r="EI81" s="6">
        <v>408287880</v>
      </c>
      <c r="EJ81" s="6">
        <v>408287880</v>
      </c>
      <c r="EK81" s="6">
        <v>408287880</v>
      </c>
      <c r="EL81" s="6">
        <v>408287880</v>
      </c>
      <c r="EM81" s="6">
        <v>408287880</v>
      </c>
      <c r="EN81" s="6">
        <v>408287880</v>
      </c>
      <c r="EO81" s="6">
        <v>408287880</v>
      </c>
      <c r="EP81" s="6">
        <v>408287880</v>
      </c>
      <c r="EQ81" s="6">
        <v>408287880</v>
      </c>
      <c r="ER81" s="6">
        <v>408287880</v>
      </c>
      <c r="ES81" s="6">
        <v>408287880</v>
      </c>
      <c r="ET81" s="6">
        <v>408287880</v>
      </c>
      <c r="EU81" s="6">
        <v>408287880</v>
      </c>
      <c r="EV81" s="6">
        <v>408287880</v>
      </c>
      <c r="EW81" s="6">
        <v>408287880</v>
      </c>
      <c r="EX81" s="6">
        <v>408287880</v>
      </c>
      <c r="EY81" s="6">
        <v>408287880</v>
      </c>
      <c r="EZ81" s="6">
        <v>408287880</v>
      </c>
      <c r="FA81" s="6">
        <v>408287880</v>
      </c>
      <c r="FB81" s="6">
        <v>408287880</v>
      </c>
      <c r="FC81" s="6">
        <v>408287880</v>
      </c>
      <c r="FD81" s="6">
        <v>408287880</v>
      </c>
      <c r="FE81" s="6">
        <v>408287880</v>
      </c>
      <c r="FF81" s="6">
        <v>408287880</v>
      </c>
      <c r="FG81" s="6">
        <v>408287880</v>
      </c>
      <c r="FH81" s="6">
        <v>408287880</v>
      </c>
      <c r="FI81" s="6">
        <v>408287880</v>
      </c>
      <c r="FJ81" s="6">
        <v>408287880</v>
      </c>
      <c r="FK81" s="6">
        <v>408287880</v>
      </c>
      <c r="FL81" s="6">
        <v>408287880</v>
      </c>
      <c r="FM81" s="6">
        <v>408287880</v>
      </c>
      <c r="FN81" s="6">
        <v>408287880</v>
      </c>
      <c r="FO81" s="6">
        <v>408287880</v>
      </c>
      <c r="FP81" s="6">
        <v>408287880</v>
      </c>
      <c r="FQ81" s="6">
        <v>408287880</v>
      </c>
      <c r="FR81" s="6">
        <v>408287880</v>
      </c>
      <c r="FS81" s="6">
        <v>408287880</v>
      </c>
      <c r="FT81" s="6">
        <v>408287880</v>
      </c>
      <c r="FU81" s="6">
        <v>408287880</v>
      </c>
      <c r="FV81" s="6">
        <v>408287880</v>
      </c>
      <c r="FW81" s="6">
        <v>408287880</v>
      </c>
      <c r="FX81" s="6">
        <v>408287880</v>
      </c>
      <c r="FY81" s="6">
        <v>408287880</v>
      </c>
      <c r="FZ81" s="6">
        <v>408287880</v>
      </c>
      <c r="GA81" s="6">
        <v>408287880</v>
      </c>
      <c r="GB81" s="6">
        <v>408287880</v>
      </c>
      <c r="GC81" s="6">
        <v>408287880</v>
      </c>
      <c r="GD81" s="6">
        <v>408287880</v>
      </c>
      <c r="GE81" s="6">
        <v>408287880</v>
      </c>
      <c r="GF81" s="6">
        <v>408287880</v>
      </c>
      <c r="GG81" s="6">
        <v>408287880</v>
      </c>
      <c r="GH81" s="6">
        <v>408287880</v>
      </c>
      <c r="GI81" s="6">
        <v>408287880</v>
      </c>
      <c r="GJ81" s="6">
        <v>408287880</v>
      </c>
      <c r="GK81" s="6">
        <v>408287880</v>
      </c>
      <c r="GL81" s="6">
        <v>408287880</v>
      </c>
      <c r="GM81" s="6">
        <v>408287880</v>
      </c>
      <c r="GN81" s="6">
        <v>408287880</v>
      </c>
      <c r="GO81" s="6">
        <v>408287880</v>
      </c>
      <c r="GP81" s="6">
        <v>408287880</v>
      </c>
      <c r="GQ81" s="6">
        <v>408287880</v>
      </c>
      <c r="GR81" s="6">
        <v>408287880</v>
      </c>
      <c r="GS81" s="6">
        <v>408287880</v>
      </c>
      <c r="GT81" s="6">
        <v>408287880</v>
      </c>
      <c r="GU81" s="6">
        <v>408287880</v>
      </c>
      <c r="GV81" s="6">
        <v>408287880</v>
      </c>
      <c r="GW81" s="6">
        <v>408287880</v>
      </c>
      <c r="GX81" s="6">
        <v>408287880</v>
      </c>
      <c r="GY81" s="6">
        <v>408287880</v>
      </c>
      <c r="GZ81" s="6">
        <v>408287880</v>
      </c>
      <c r="HA81" s="6">
        <v>408287880</v>
      </c>
      <c r="HB81" s="6">
        <v>408287880</v>
      </c>
      <c r="HC81" s="6">
        <v>408287880</v>
      </c>
      <c r="HD81" s="6">
        <v>408287880</v>
      </c>
      <c r="HE81" s="6">
        <v>408287880</v>
      </c>
      <c r="HF81" s="6">
        <v>408287880</v>
      </c>
      <c r="HG81" s="6">
        <v>408287880</v>
      </c>
      <c r="HH81" s="6">
        <v>408287880</v>
      </c>
      <c r="HI81" s="6">
        <v>408287880</v>
      </c>
      <c r="HJ81" s="6">
        <v>408287880</v>
      </c>
      <c r="HK81" s="6">
        <v>408287880</v>
      </c>
      <c r="HL81" s="6">
        <v>408287880</v>
      </c>
      <c r="HM81" s="6">
        <v>408287880</v>
      </c>
      <c r="HN81" s="6">
        <v>408287880</v>
      </c>
      <c r="HO81" s="6">
        <v>408287880</v>
      </c>
      <c r="HP81" s="6">
        <v>408287880</v>
      </c>
      <c r="HQ81" s="6">
        <v>408287880</v>
      </c>
      <c r="HR81" s="6">
        <v>408287880</v>
      </c>
      <c r="HS81" s="6">
        <v>408287880</v>
      </c>
      <c r="HT81" s="6">
        <v>408287880</v>
      </c>
      <c r="HU81" s="6">
        <v>408287880</v>
      </c>
      <c r="HV81" s="6">
        <v>408287880</v>
      </c>
      <c r="HW81" s="6">
        <v>408287880</v>
      </c>
      <c r="HX81" s="6">
        <v>408287880</v>
      </c>
      <c r="HY81" s="6">
        <v>408287880</v>
      </c>
      <c r="HZ81" s="6">
        <v>408287880</v>
      </c>
      <c r="IA81" s="6">
        <v>408287880</v>
      </c>
      <c r="IB81" s="6">
        <v>408287880</v>
      </c>
      <c r="IC81" s="6">
        <v>408287880</v>
      </c>
      <c r="ID81" s="6">
        <v>408287880</v>
      </c>
      <c r="IE81" s="6">
        <v>408287880</v>
      </c>
      <c r="IF81" s="6">
        <v>408287880</v>
      </c>
      <c r="IG81" s="6">
        <v>408287880</v>
      </c>
      <c r="IH81" s="6">
        <v>408287880</v>
      </c>
      <c r="II81" s="6">
        <v>408287880</v>
      </c>
      <c r="IJ81" s="6">
        <v>408287880</v>
      </c>
      <c r="IK81" s="6">
        <v>408287880</v>
      </c>
      <c r="IL81" s="6">
        <v>408287880</v>
      </c>
      <c r="IM81" s="6">
        <v>408287880</v>
      </c>
      <c r="IN81" s="6">
        <v>408287880</v>
      </c>
      <c r="IO81" s="6">
        <v>408287880</v>
      </c>
      <c r="IP81" s="6">
        <v>408287880</v>
      </c>
      <c r="IQ81" s="6">
        <v>408287880</v>
      </c>
      <c r="IR81" s="6">
        <v>408287880</v>
      </c>
      <c r="IS81" s="6">
        <v>408287880</v>
      </c>
      <c r="IT81" s="6">
        <v>408287880</v>
      </c>
      <c r="IU81" s="6">
        <v>408287880</v>
      </c>
      <c r="IV81" s="6">
        <v>408287880</v>
      </c>
      <c r="IW81" s="6">
        <v>408287880</v>
      </c>
      <c r="IX81" s="6">
        <v>408287880</v>
      </c>
      <c r="IY81" s="6">
        <v>408287880</v>
      </c>
    </row>
    <row r="82" spans="1:259" s="6" customFormat="1" ht="16.5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47</v>
      </c>
      <c r="F82" s="7"/>
      <c r="G82" s="23" t="s">
        <v>73</v>
      </c>
      <c r="H82" s="7" t="s">
        <v>5</v>
      </c>
      <c r="I82" s="8" t="s">
        <v>6</v>
      </c>
      <c r="J82" s="44">
        <v>1797427001</v>
      </c>
      <c r="K82" s="44"/>
      <c r="L82" s="44"/>
      <c r="M82" s="44">
        <f t="shared" si="30"/>
        <v>1797427001</v>
      </c>
      <c r="N82" s="9">
        <v>0</v>
      </c>
      <c r="O82" s="44">
        <v>1797427001</v>
      </c>
      <c r="P82" s="27">
        <f t="shared" si="28"/>
        <v>0</v>
      </c>
      <c r="Q82" s="9">
        <v>235821442</v>
      </c>
      <c r="R82" s="25">
        <f t="shared" si="31"/>
        <v>0.13119945448065515</v>
      </c>
      <c r="S82" s="9">
        <v>215750212</v>
      </c>
      <c r="T82" s="10">
        <v>215162927</v>
      </c>
    </row>
    <row r="83" spans="1:259" ht="16.5" customHeight="1" x14ac:dyDescent="0.25">
      <c r="A83" s="92" t="s">
        <v>3</v>
      </c>
      <c r="B83" s="81" t="s">
        <v>50</v>
      </c>
      <c r="C83" s="81"/>
      <c r="D83" s="81"/>
      <c r="E83" s="81"/>
      <c r="F83" s="81"/>
      <c r="G83" s="81" t="s">
        <v>78</v>
      </c>
      <c r="H83" s="81" t="s">
        <v>5</v>
      </c>
      <c r="I83" s="81" t="s">
        <v>6</v>
      </c>
      <c r="J83" s="64">
        <f t="shared" ref="J83:Q83" si="32">J45+J36</f>
        <v>49726600000</v>
      </c>
      <c r="K83" s="64">
        <f t="shared" si="32"/>
        <v>865159881.61000001</v>
      </c>
      <c r="L83" s="64">
        <f t="shared" si="32"/>
        <v>865159881.61000001</v>
      </c>
      <c r="M83" s="64">
        <f t="shared" si="32"/>
        <v>49726600000</v>
      </c>
      <c r="N83" s="64">
        <f t="shared" si="32"/>
        <v>0</v>
      </c>
      <c r="O83" s="64">
        <f t="shared" si="32"/>
        <v>33161606431.919998</v>
      </c>
      <c r="P83" s="64">
        <f t="shared" si="32"/>
        <v>16564993568.079998</v>
      </c>
      <c r="Q83" s="64">
        <f t="shared" si="32"/>
        <v>29874607750.919998</v>
      </c>
      <c r="R83" s="76">
        <f t="shared" si="31"/>
        <v>0.60077720477410479</v>
      </c>
      <c r="S83" s="64">
        <f>S45+S36</f>
        <v>5166334466.0500002</v>
      </c>
      <c r="T83" s="73">
        <f>T45+T36</f>
        <v>5162323231.0500002</v>
      </c>
      <c r="U83" s="32"/>
    </row>
    <row r="84" spans="1:259" ht="16.5" customHeight="1" x14ac:dyDescent="0.25">
      <c r="A84" s="92" t="s">
        <v>3</v>
      </c>
      <c r="B84" s="81" t="s">
        <v>50</v>
      </c>
      <c r="C84" s="81"/>
      <c r="D84" s="81"/>
      <c r="E84" s="81"/>
      <c r="F84" s="81"/>
      <c r="G84" s="81" t="s">
        <v>78</v>
      </c>
      <c r="H84" s="81" t="s">
        <v>8</v>
      </c>
      <c r="I84" s="81">
        <v>20</v>
      </c>
      <c r="J84" s="64">
        <f t="shared" ref="J84:Q84" si="33">J46</f>
        <v>950000000</v>
      </c>
      <c r="K84" s="64">
        <f t="shared" si="33"/>
        <v>0</v>
      </c>
      <c r="L84" s="64">
        <f t="shared" si="33"/>
        <v>0</v>
      </c>
      <c r="M84" s="64">
        <f t="shared" si="33"/>
        <v>950000000</v>
      </c>
      <c r="N84" s="64">
        <f t="shared" si="33"/>
        <v>0</v>
      </c>
      <c r="O84" s="64">
        <f t="shared" si="33"/>
        <v>0</v>
      </c>
      <c r="P84" s="64">
        <f t="shared" si="33"/>
        <v>950000000</v>
      </c>
      <c r="Q84" s="64">
        <f t="shared" si="33"/>
        <v>0</v>
      </c>
      <c r="R84" s="76">
        <f t="shared" si="31"/>
        <v>0</v>
      </c>
      <c r="S84" s="64">
        <f>S46</f>
        <v>0</v>
      </c>
      <c r="T84" s="73">
        <f>T46</f>
        <v>0</v>
      </c>
      <c r="U84" s="32"/>
    </row>
    <row r="85" spans="1:259" ht="16.5" customHeight="1" x14ac:dyDescent="0.25">
      <c r="A85" s="92" t="s">
        <v>3</v>
      </c>
      <c r="B85" s="81" t="s">
        <v>50</v>
      </c>
      <c r="C85" s="81"/>
      <c r="D85" s="81"/>
      <c r="E85" s="81"/>
      <c r="F85" s="81"/>
      <c r="G85" s="81" t="s">
        <v>78</v>
      </c>
      <c r="H85" s="81" t="s">
        <v>8</v>
      </c>
      <c r="I85" s="81">
        <v>21</v>
      </c>
      <c r="J85" s="64">
        <f>J47</f>
        <v>475113000</v>
      </c>
      <c r="K85" s="64"/>
      <c r="L85" s="64">
        <f t="shared" ref="L85:Q85" si="34">L47</f>
        <v>0</v>
      </c>
      <c r="M85" s="64">
        <f t="shared" si="34"/>
        <v>475113000</v>
      </c>
      <c r="N85" s="64">
        <f t="shared" si="34"/>
        <v>0</v>
      </c>
      <c r="O85" s="64">
        <f t="shared" si="34"/>
        <v>0</v>
      </c>
      <c r="P85" s="64">
        <f t="shared" si="34"/>
        <v>475113000</v>
      </c>
      <c r="Q85" s="64">
        <f t="shared" si="34"/>
        <v>0</v>
      </c>
      <c r="R85" s="76">
        <f t="shared" si="31"/>
        <v>0</v>
      </c>
      <c r="S85" s="64">
        <f>S47</f>
        <v>0</v>
      </c>
      <c r="T85" s="73">
        <f>T47</f>
        <v>0</v>
      </c>
      <c r="U85" s="32"/>
    </row>
    <row r="86" spans="1:259" ht="15.75" customHeight="1" thickBot="1" x14ac:dyDescent="0.3">
      <c r="A86" s="132" t="s">
        <v>81</v>
      </c>
      <c r="B86" s="133"/>
      <c r="C86" s="133"/>
      <c r="D86" s="133"/>
      <c r="E86" s="133"/>
      <c r="F86" s="133"/>
      <c r="G86" s="133"/>
      <c r="H86" s="133"/>
      <c r="I86" s="134"/>
      <c r="J86" s="77">
        <f t="shared" ref="J86:Q86" si="35">SUM(J83:J85)</f>
        <v>51151713000</v>
      </c>
      <c r="K86" s="77">
        <f>SUM(K83:K85)</f>
        <v>865159881.61000001</v>
      </c>
      <c r="L86" s="77">
        <f>SUM(L83:L85)</f>
        <v>865159881.61000001</v>
      </c>
      <c r="M86" s="77">
        <f t="shared" si="35"/>
        <v>51151713000</v>
      </c>
      <c r="N86" s="77">
        <f t="shared" si="35"/>
        <v>0</v>
      </c>
      <c r="O86" s="77">
        <f t="shared" si="35"/>
        <v>33161606431.919998</v>
      </c>
      <c r="P86" s="77">
        <f t="shared" si="35"/>
        <v>17990106568.079998</v>
      </c>
      <c r="Q86" s="77">
        <f t="shared" si="35"/>
        <v>29874607750.919998</v>
      </c>
      <c r="R86" s="76">
        <f t="shared" si="31"/>
        <v>0.58403924323941991</v>
      </c>
      <c r="S86" s="77">
        <f>SUM(S83:S85)</f>
        <v>5166334466.0500002</v>
      </c>
      <c r="T86" s="78">
        <f>SUM(T83:T85)</f>
        <v>5162323231.0500002</v>
      </c>
    </row>
    <row r="87" spans="1:259" ht="15.75" customHeight="1" thickBot="1" x14ac:dyDescent="0.3">
      <c r="A87" s="126" t="s">
        <v>86</v>
      </c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8"/>
    </row>
    <row r="88" spans="1:259" s="47" customFormat="1" ht="24.75" customHeight="1" x14ac:dyDescent="0.25">
      <c r="A88" s="90" t="s">
        <v>3</v>
      </c>
      <c r="B88" s="11" t="s">
        <v>51</v>
      </c>
      <c r="C88" s="11" t="s">
        <v>51</v>
      </c>
      <c r="D88" s="11"/>
      <c r="E88" s="11"/>
      <c r="F88" s="11"/>
      <c r="G88" s="12" t="s">
        <v>103</v>
      </c>
      <c r="H88" s="11" t="s">
        <v>5</v>
      </c>
      <c r="I88" s="13">
        <v>10</v>
      </c>
      <c r="J88" s="14">
        <f>J89</f>
        <v>29515700000</v>
      </c>
      <c r="K88" s="14">
        <f t="shared" ref="K88:L88" si="36">K89</f>
        <v>0</v>
      </c>
      <c r="L88" s="24">
        <f t="shared" si="36"/>
        <v>0</v>
      </c>
      <c r="M88" s="24">
        <f t="shared" ref="M88:P89" si="37">M89</f>
        <v>29515700000</v>
      </c>
      <c r="N88" s="14">
        <f t="shared" si="37"/>
        <v>29515700000</v>
      </c>
      <c r="O88" s="14">
        <f t="shared" si="37"/>
        <v>0</v>
      </c>
      <c r="P88" s="24">
        <f t="shared" si="37"/>
        <v>0</v>
      </c>
      <c r="Q88" s="14">
        <f t="shared" ref="Q88" si="38">Q89</f>
        <v>0</v>
      </c>
      <c r="R88" s="50">
        <f t="shared" ref="R88:R97" si="39">IF(Q88&gt;1,Q88/(M88-N88),0)</f>
        <v>0</v>
      </c>
      <c r="S88" s="14">
        <f>S89</f>
        <v>0</v>
      </c>
      <c r="T88" s="22">
        <f>T89</f>
        <v>0</v>
      </c>
    </row>
    <row r="89" spans="1:259" s="47" customFormat="1" ht="24.75" customHeight="1" x14ac:dyDescent="0.25">
      <c r="A89" s="90" t="s">
        <v>3</v>
      </c>
      <c r="B89" s="11" t="s">
        <v>51</v>
      </c>
      <c r="C89" s="11" t="s">
        <v>51</v>
      </c>
      <c r="D89" s="11" t="s">
        <v>34</v>
      </c>
      <c r="E89" s="11"/>
      <c r="F89" s="11"/>
      <c r="G89" s="12" t="s">
        <v>88</v>
      </c>
      <c r="H89" s="11" t="s">
        <v>5</v>
      </c>
      <c r="I89" s="13">
        <v>10</v>
      </c>
      <c r="J89" s="14">
        <f>J90</f>
        <v>29515700000</v>
      </c>
      <c r="K89" s="14">
        <f>K90</f>
        <v>0</v>
      </c>
      <c r="L89" s="24">
        <f>L90</f>
        <v>0</v>
      </c>
      <c r="M89" s="24">
        <f t="shared" si="37"/>
        <v>29515700000</v>
      </c>
      <c r="N89" s="14">
        <f t="shared" si="37"/>
        <v>29515700000</v>
      </c>
      <c r="O89" s="14">
        <f t="shared" si="37"/>
        <v>0</v>
      </c>
      <c r="P89" s="24">
        <f t="shared" si="37"/>
        <v>0</v>
      </c>
      <c r="Q89" s="14">
        <f>Q90</f>
        <v>0</v>
      </c>
      <c r="R89" s="50">
        <f t="shared" si="39"/>
        <v>0</v>
      </c>
      <c r="S89" s="14">
        <f>S90</f>
        <v>0</v>
      </c>
      <c r="T89" s="22">
        <f>T90</f>
        <v>0</v>
      </c>
    </row>
    <row r="90" spans="1:259" s="47" customFormat="1" ht="24.75" customHeight="1" x14ac:dyDescent="0.25">
      <c r="A90" s="91" t="s">
        <v>3</v>
      </c>
      <c r="B90" s="7" t="s">
        <v>51</v>
      </c>
      <c r="C90" s="7" t="s">
        <v>51</v>
      </c>
      <c r="D90" s="7" t="s">
        <v>34</v>
      </c>
      <c r="E90" s="7">
        <v>999</v>
      </c>
      <c r="F90" s="7"/>
      <c r="G90" s="23" t="s">
        <v>229</v>
      </c>
      <c r="H90" s="7" t="s">
        <v>5</v>
      </c>
      <c r="I90" s="8">
        <v>10</v>
      </c>
      <c r="J90" s="27">
        <v>29515700000</v>
      </c>
      <c r="K90" s="27">
        <v>0</v>
      </c>
      <c r="L90" s="27">
        <v>0</v>
      </c>
      <c r="M90" s="27">
        <f t="shared" ref="M90:M97" si="40">J90+K90-L90</f>
        <v>29515700000</v>
      </c>
      <c r="N90" s="27">
        <v>29515700000</v>
      </c>
      <c r="O90" s="9">
        <v>0</v>
      </c>
      <c r="P90" s="27">
        <f>+M90-O90-N90</f>
        <v>0</v>
      </c>
      <c r="Q90" s="9">
        <v>0</v>
      </c>
      <c r="R90" s="50">
        <f>IF(Q90&gt;1,Q90/(M90-N90),0)</f>
        <v>0</v>
      </c>
      <c r="S90" s="9">
        <v>0</v>
      </c>
      <c r="T90" s="10">
        <v>0</v>
      </c>
    </row>
    <row r="91" spans="1:259" s="47" customFormat="1" ht="24.75" customHeight="1" x14ac:dyDescent="0.25">
      <c r="A91" s="90" t="s">
        <v>3</v>
      </c>
      <c r="B91" s="11" t="s">
        <v>51</v>
      </c>
      <c r="C91" s="11" t="s">
        <v>70</v>
      </c>
      <c r="D91" s="11"/>
      <c r="E91" s="11"/>
      <c r="F91" s="11"/>
      <c r="G91" s="12" t="s">
        <v>139</v>
      </c>
      <c r="H91" s="11" t="s">
        <v>5</v>
      </c>
      <c r="I91" s="13">
        <v>10</v>
      </c>
      <c r="J91" s="14">
        <f>J92</f>
        <v>1329700000</v>
      </c>
      <c r="K91" s="24">
        <f t="shared" ref="K91:L92" si="41">K92</f>
        <v>0</v>
      </c>
      <c r="L91" s="24">
        <f t="shared" si="41"/>
        <v>0</v>
      </c>
      <c r="M91" s="24">
        <f t="shared" si="40"/>
        <v>1329700000</v>
      </c>
      <c r="N91" s="14">
        <v>0</v>
      </c>
      <c r="O91" s="14">
        <f t="shared" ref="O91:Q92" si="42">O92</f>
        <v>457569575</v>
      </c>
      <c r="P91" s="24">
        <f>P92</f>
        <v>872130425</v>
      </c>
      <c r="Q91" s="14">
        <f t="shared" si="42"/>
        <v>457569575</v>
      </c>
      <c r="R91" s="50">
        <f>IF(Q91&gt;1,Q91/(M91-N91),0)</f>
        <v>0.34411489433706849</v>
      </c>
      <c r="S91" s="14">
        <f>S92</f>
        <v>457569575</v>
      </c>
      <c r="T91" s="22">
        <f>T92</f>
        <v>457569575</v>
      </c>
    </row>
    <row r="92" spans="1:259" s="47" customFormat="1" ht="24.75" customHeight="1" x14ac:dyDescent="0.25">
      <c r="A92" s="90" t="s">
        <v>3</v>
      </c>
      <c r="B92" s="11" t="s">
        <v>51</v>
      </c>
      <c r="C92" s="11" t="s">
        <v>70</v>
      </c>
      <c r="D92" s="11" t="s">
        <v>50</v>
      </c>
      <c r="E92" s="11"/>
      <c r="F92" s="11"/>
      <c r="G92" s="12" t="s">
        <v>104</v>
      </c>
      <c r="H92" s="11" t="s">
        <v>5</v>
      </c>
      <c r="I92" s="13">
        <v>10</v>
      </c>
      <c r="J92" s="24">
        <f>J93</f>
        <v>1329700000</v>
      </c>
      <c r="K92" s="24">
        <f t="shared" si="41"/>
        <v>0</v>
      </c>
      <c r="L92" s="24">
        <f t="shared" si="41"/>
        <v>0</v>
      </c>
      <c r="M92" s="24">
        <f t="shared" si="40"/>
        <v>1329700000</v>
      </c>
      <c r="N92" s="24"/>
      <c r="O92" s="24">
        <f t="shared" si="42"/>
        <v>457569575</v>
      </c>
      <c r="P92" s="24">
        <f t="shared" si="42"/>
        <v>872130425</v>
      </c>
      <c r="Q92" s="14">
        <f t="shared" si="42"/>
        <v>457569575</v>
      </c>
      <c r="R92" s="50">
        <f t="shared" si="39"/>
        <v>0.34411489433706849</v>
      </c>
      <c r="S92" s="14">
        <f>S93</f>
        <v>457569575</v>
      </c>
      <c r="T92" s="22">
        <f>T93</f>
        <v>457569575</v>
      </c>
    </row>
    <row r="93" spans="1:259" s="6" customFormat="1" ht="24.75" customHeight="1" x14ac:dyDescent="0.25">
      <c r="A93" s="90" t="s">
        <v>3</v>
      </c>
      <c r="B93" s="11" t="s">
        <v>51</v>
      </c>
      <c r="C93" s="11" t="s">
        <v>70</v>
      </c>
      <c r="D93" s="11" t="s">
        <v>50</v>
      </c>
      <c r="E93" s="11" t="s">
        <v>71</v>
      </c>
      <c r="F93" s="11"/>
      <c r="G93" s="12" t="s">
        <v>230</v>
      </c>
      <c r="H93" s="11" t="s">
        <v>5</v>
      </c>
      <c r="I93" s="13">
        <v>10</v>
      </c>
      <c r="J93" s="24">
        <f>J94+J95</f>
        <v>1329700000</v>
      </c>
      <c r="K93" s="24">
        <f t="shared" ref="K93:L93" si="43">K94+K95</f>
        <v>0</v>
      </c>
      <c r="L93" s="24">
        <f t="shared" si="43"/>
        <v>0</v>
      </c>
      <c r="M93" s="24">
        <f t="shared" si="40"/>
        <v>1329700000</v>
      </c>
      <c r="N93" s="24">
        <f>N94+N95</f>
        <v>0</v>
      </c>
      <c r="O93" s="24">
        <f>O94+O95</f>
        <v>457569575</v>
      </c>
      <c r="P93" s="24">
        <f>P94+P95</f>
        <v>872130425</v>
      </c>
      <c r="Q93" s="24">
        <f>Q94+Q95</f>
        <v>457569575</v>
      </c>
      <c r="R93" s="26">
        <f t="shared" si="39"/>
        <v>0.34411489433706849</v>
      </c>
      <c r="S93" s="14">
        <f>S94+S95</f>
        <v>457569575</v>
      </c>
      <c r="T93" s="22">
        <f>T94+T95</f>
        <v>457569575</v>
      </c>
    </row>
    <row r="94" spans="1:259" s="6" customFormat="1" ht="16.5" customHeight="1" x14ac:dyDescent="0.25">
      <c r="A94" s="91" t="s">
        <v>3</v>
      </c>
      <c r="B94" s="7" t="s">
        <v>51</v>
      </c>
      <c r="C94" s="7" t="s">
        <v>70</v>
      </c>
      <c r="D94" s="7" t="s">
        <v>50</v>
      </c>
      <c r="E94" s="7" t="s">
        <v>71</v>
      </c>
      <c r="F94" s="7" t="s">
        <v>35</v>
      </c>
      <c r="G94" s="23" t="s">
        <v>74</v>
      </c>
      <c r="H94" s="7" t="s">
        <v>5</v>
      </c>
      <c r="I94" s="7" t="s">
        <v>6</v>
      </c>
      <c r="J94" s="27">
        <v>840300740</v>
      </c>
      <c r="K94" s="27"/>
      <c r="L94" s="27"/>
      <c r="M94" s="27">
        <f t="shared" si="40"/>
        <v>840300740</v>
      </c>
      <c r="N94" s="9"/>
      <c r="O94" s="27">
        <v>386307024</v>
      </c>
      <c r="P94" s="27">
        <f>+M94-O94-N94</f>
        <v>453993716</v>
      </c>
      <c r="Q94" s="27">
        <v>386307024</v>
      </c>
      <c r="R94" s="25">
        <f t="shared" si="39"/>
        <v>0.45972472188945113</v>
      </c>
      <c r="S94" s="27">
        <v>386307024</v>
      </c>
      <c r="T94" s="51">
        <v>386307024</v>
      </c>
    </row>
    <row r="95" spans="1:259" s="47" customFormat="1" ht="16.5" customHeight="1" x14ac:dyDescent="0.25">
      <c r="A95" s="91" t="s">
        <v>3</v>
      </c>
      <c r="B95" s="7" t="s">
        <v>51</v>
      </c>
      <c r="C95" s="7" t="s">
        <v>70</v>
      </c>
      <c r="D95" s="7" t="s">
        <v>50</v>
      </c>
      <c r="E95" s="7" t="s">
        <v>71</v>
      </c>
      <c r="F95" s="7" t="s">
        <v>37</v>
      </c>
      <c r="G95" s="23" t="s">
        <v>75</v>
      </c>
      <c r="H95" s="7" t="s">
        <v>5</v>
      </c>
      <c r="I95" s="7" t="s">
        <v>6</v>
      </c>
      <c r="J95" s="27">
        <v>489399260</v>
      </c>
      <c r="K95" s="27"/>
      <c r="L95" s="27"/>
      <c r="M95" s="27">
        <f t="shared" si="40"/>
        <v>489399260</v>
      </c>
      <c r="N95" s="9">
        <v>0</v>
      </c>
      <c r="O95" s="27">
        <v>71262551</v>
      </c>
      <c r="P95" s="27">
        <f>+M95-O95-N95</f>
        <v>418136709</v>
      </c>
      <c r="Q95" s="27">
        <v>71262551</v>
      </c>
      <c r="R95" s="25">
        <f t="shared" si="39"/>
        <v>0.14561229822864874</v>
      </c>
      <c r="S95" s="27">
        <v>71262551</v>
      </c>
      <c r="T95" s="51">
        <v>71262551</v>
      </c>
    </row>
    <row r="96" spans="1:259" s="6" customFormat="1" ht="16.5" hidden="1" customHeight="1" x14ac:dyDescent="0.25">
      <c r="A96" s="90" t="s">
        <v>3</v>
      </c>
      <c r="B96" s="11" t="s">
        <v>51</v>
      </c>
      <c r="C96" s="11" t="s">
        <v>6</v>
      </c>
      <c r="D96" s="11"/>
      <c r="E96" s="11"/>
      <c r="F96" s="11"/>
      <c r="G96" s="12" t="s">
        <v>85</v>
      </c>
      <c r="H96" s="11" t="s">
        <v>5</v>
      </c>
      <c r="I96" s="11">
        <v>11</v>
      </c>
      <c r="J96" s="24">
        <f>J97</f>
        <v>0</v>
      </c>
      <c r="K96" s="24"/>
      <c r="L96" s="24"/>
      <c r="M96" s="24">
        <f t="shared" si="40"/>
        <v>0</v>
      </c>
      <c r="N96" s="14">
        <f>N97</f>
        <v>0</v>
      </c>
      <c r="O96" s="24">
        <f>O97</f>
        <v>0</v>
      </c>
      <c r="P96" s="24">
        <f>P97</f>
        <v>0</v>
      </c>
      <c r="Q96" s="24"/>
      <c r="R96" s="26">
        <f t="shared" si="39"/>
        <v>0</v>
      </c>
      <c r="S96" s="24"/>
      <c r="T96" s="33"/>
    </row>
    <row r="97" spans="1:22" s="6" customFormat="1" ht="16.5" hidden="1" customHeight="1" x14ac:dyDescent="0.25">
      <c r="A97" s="90" t="s">
        <v>3</v>
      </c>
      <c r="B97" s="71" t="s">
        <v>51</v>
      </c>
      <c r="C97" s="7" t="s">
        <v>6</v>
      </c>
      <c r="D97" s="7"/>
      <c r="E97" s="7"/>
      <c r="F97" s="7"/>
      <c r="G97" s="116" t="s">
        <v>85</v>
      </c>
      <c r="H97" s="7" t="s">
        <v>5</v>
      </c>
      <c r="I97" s="7">
        <v>11</v>
      </c>
      <c r="J97" s="27">
        <v>0</v>
      </c>
      <c r="K97" s="27">
        <v>0</v>
      </c>
      <c r="L97" s="27">
        <v>0</v>
      </c>
      <c r="M97" s="27">
        <f t="shared" si="40"/>
        <v>0</v>
      </c>
      <c r="N97" s="9">
        <v>0</v>
      </c>
      <c r="O97" s="9"/>
      <c r="P97" s="27">
        <f>+M97-O97-N97</f>
        <v>0</v>
      </c>
      <c r="Q97" s="27"/>
      <c r="R97" s="25">
        <f t="shared" si="39"/>
        <v>0</v>
      </c>
      <c r="S97" s="27"/>
      <c r="T97" s="51"/>
    </row>
    <row r="98" spans="1:22" s="55" customFormat="1" ht="16.5" customHeight="1" x14ac:dyDescent="0.25">
      <c r="A98" s="92" t="s">
        <v>3</v>
      </c>
      <c r="B98" s="81" t="s">
        <v>51</v>
      </c>
      <c r="C98" s="81"/>
      <c r="D98" s="81"/>
      <c r="E98" s="81"/>
      <c r="F98" s="81"/>
      <c r="G98" s="82" t="s">
        <v>17</v>
      </c>
      <c r="H98" s="81" t="s">
        <v>5</v>
      </c>
      <c r="I98" s="83" t="s">
        <v>6</v>
      </c>
      <c r="J98" s="64">
        <f t="shared" ref="J98:Q98" si="44">J96+J91+J88</f>
        <v>30845400000</v>
      </c>
      <c r="K98" s="64">
        <f t="shared" si="44"/>
        <v>0</v>
      </c>
      <c r="L98" s="64">
        <f t="shared" si="44"/>
        <v>0</v>
      </c>
      <c r="M98" s="64">
        <f t="shared" si="44"/>
        <v>30845400000</v>
      </c>
      <c r="N98" s="64">
        <f t="shared" si="44"/>
        <v>29515700000</v>
      </c>
      <c r="O98" s="64">
        <f t="shared" si="44"/>
        <v>457569575</v>
      </c>
      <c r="P98" s="64">
        <f t="shared" si="44"/>
        <v>872130425</v>
      </c>
      <c r="Q98" s="64">
        <f t="shared" si="44"/>
        <v>457569575</v>
      </c>
      <c r="R98" s="76">
        <f>IF(Q98&gt;1,Q98/(M98-N98),0)</f>
        <v>0.34411489433706849</v>
      </c>
      <c r="S98" s="64">
        <f>S96+S91+S88</f>
        <v>457569575</v>
      </c>
      <c r="T98" s="73">
        <f>T96+T91+T88</f>
        <v>457569575</v>
      </c>
      <c r="U98" s="54"/>
      <c r="V98" s="54"/>
    </row>
    <row r="99" spans="1:22" s="6" customFormat="1" ht="16.5" customHeight="1" thickBot="1" x14ac:dyDescent="0.3">
      <c r="A99" s="132" t="s">
        <v>27</v>
      </c>
      <c r="B99" s="133"/>
      <c r="C99" s="133"/>
      <c r="D99" s="133"/>
      <c r="E99" s="133"/>
      <c r="F99" s="133"/>
      <c r="G99" s="133"/>
      <c r="H99" s="133"/>
      <c r="I99" s="134"/>
      <c r="J99" s="77">
        <f>J98</f>
        <v>30845400000</v>
      </c>
      <c r="K99" s="77">
        <f t="shared" ref="K99:L99" si="45">K98</f>
        <v>0</v>
      </c>
      <c r="L99" s="77">
        <f t="shared" si="45"/>
        <v>0</v>
      </c>
      <c r="M99" s="77">
        <f>M98</f>
        <v>30845400000</v>
      </c>
      <c r="N99" s="77">
        <f>N98</f>
        <v>29515700000</v>
      </c>
      <c r="O99" s="77">
        <f>O98</f>
        <v>457569575</v>
      </c>
      <c r="P99" s="77">
        <f>P98</f>
        <v>872130425</v>
      </c>
      <c r="Q99" s="77">
        <f>Q98</f>
        <v>457569575</v>
      </c>
      <c r="R99" s="76">
        <f>IF(Q99&gt;1,Q99/(M99-N99),0)</f>
        <v>0.34411489433706849</v>
      </c>
      <c r="S99" s="77">
        <f>S98</f>
        <v>457569575</v>
      </c>
      <c r="T99" s="78">
        <f>T98</f>
        <v>457569575</v>
      </c>
    </row>
    <row r="100" spans="1:22" s="47" customFormat="1" ht="16.5" customHeight="1" thickBot="1" x14ac:dyDescent="0.3">
      <c r="A100" s="126" t="s">
        <v>101</v>
      </c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8"/>
    </row>
    <row r="101" spans="1:22" s="47" customFormat="1" ht="16.5" customHeight="1" x14ac:dyDescent="0.25">
      <c r="A101" s="90" t="s">
        <v>3</v>
      </c>
      <c r="B101" s="11" t="s">
        <v>72</v>
      </c>
      <c r="C101" s="11"/>
      <c r="D101" s="11"/>
      <c r="E101" s="11"/>
      <c r="F101" s="11"/>
      <c r="G101" s="12" t="s">
        <v>84</v>
      </c>
      <c r="H101" s="11" t="s">
        <v>5</v>
      </c>
      <c r="I101" s="11" t="s">
        <v>6</v>
      </c>
      <c r="J101" s="24">
        <f>J103</f>
        <v>484300000</v>
      </c>
      <c r="K101" s="24">
        <f t="shared" ref="K101:L101" si="46">K103</f>
        <v>0</v>
      </c>
      <c r="L101" s="24">
        <f t="shared" si="46"/>
        <v>0</v>
      </c>
      <c r="M101" s="24">
        <f>M103</f>
        <v>484300000</v>
      </c>
      <c r="N101" s="24">
        <f>N103+N107</f>
        <v>0</v>
      </c>
      <c r="O101" s="24">
        <f>O103</f>
        <v>295955329</v>
      </c>
      <c r="P101" s="24">
        <f>P103</f>
        <v>188344671</v>
      </c>
      <c r="Q101" s="24">
        <f>Q103</f>
        <v>295955329</v>
      </c>
      <c r="R101" s="26">
        <f>IF(Q101&gt;1,Q101/(M101-N101),0)</f>
        <v>0.61109917200082597</v>
      </c>
      <c r="S101" s="24">
        <f>S103</f>
        <v>295955329</v>
      </c>
      <c r="T101" s="33">
        <f>T103</f>
        <v>295955329</v>
      </c>
    </row>
    <row r="102" spans="1:22" s="47" customFormat="1" ht="16.5" customHeight="1" x14ac:dyDescent="0.25">
      <c r="A102" s="90" t="s">
        <v>3</v>
      </c>
      <c r="B102" s="11" t="s">
        <v>72</v>
      </c>
      <c r="C102" s="11"/>
      <c r="D102" s="11"/>
      <c r="E102" s="11"/>
      <c r="F102" s="11"/>
      <c r="G102" s="12" t="s">
        <v>84</v>
      </c>
      <c r="H102" s="11" t="s">
        <v>5</v>
      </c>
      <c r="I102" s="11">
        <v>11</v>
      </c>
      <c r="J102" s="24">
        <f>J106</f>
        <v>877200000</v>
      </c>
      <c r="K102" s="24">
        <f t="shared" ref="K102:L102" si="47">K106</f>
        <v>0</v>
      </c>
      <c r="L102" s="24">
        <f t="shared" si="47"/>
        <v>0</v>
      </c>
      <c r="M102" s="24">
        <f>M106</f>
        <v>877200000</v>
      </c>
      <c r="N102" s="24">
        <f>N106</f>
        <v>0</v>
      </c>
      <c r="O102" s="24">
        <f>O106</f>
        <v>0</v>
      </c>
      <c r="P102" s="24">
        <f>P106</f>
        <v>877200000</v>
      </c>
      <c r="Q102" s="24">
        <f>Q106</f>
        <v>0</v>
      </c>
      <c r="R102" s="26">
        <f t="shared" ref="R102:R115" si="48">IF(Q102&gt;1,Q102/(M102-N102),0)</f>
        <v>0</v>
      </c>
      <c r="S102" s="24">
        <f>S106</f>
        <v>0</v>
      </c>
      <c r="T102" s="33">
        <f>T106</f>
        <v>0</v>
      </c>
    </row>
    <row r="103" spans="1:22" s="6" customFormat="1" ht="16.5" customHeight="1" x14ac:dyDescent="0.25">
      <c r="A103" s="90" t="s">
        <v>3</v>
      </c>
      <c r="B103" s="11" t="s">
        <v>72</v>
      </c>
      <c r="C103" s="11" t="s">
        <v>34</v>
      </c>
      <c r="D103" s="11"/>
      <c r="E103" s="11"/>
      <c r="F103" s="11"/>
      <c r="G103" s="12" t="s">
        <v>82</v>
      </c>
      <c r="H103" s="11" t="s">
        <v>5</v>
      </c>
      <c r="I103" s="11" t="s">
        <v>6</v>
      </c>
      <c r="J103" s="24">
        <f>J104+J105</f>
        <v>484300000</v>
      </c>
      <c r="K103" s="24">
        <f t="shared" ref="K103" si="49">K104+K105</f>
        <v>0</v>
      </c>
      <c r="L103" s="24">
        <f>L104+L105</f>
        <v>0</v>
      </c>
      <c r="M103" s="24">
        <f>M104+M105</f>
        <v>484300000</v>
      </c>
      <c r="N103" s="24">
        <f>N104+N105</f>
        <v>0</v>
      </c>
      <c r="O103" s="24">
        <f>O104+O105</f>
        <v>295955329</v>
      </c>
      <c r="P103" s="24">
        <f>M103-O103-N103</f>
        <v>188344671</v>
      </c>
      <c r="Q103" s="24">
        <f>Q104+Q105</f>
        <v>295955329</v>
      </c>
      <c r="R103" s="26">
        <f>IF(Q103&gt;1,Q103/(M103-N103),0)</f>
        <v>0.61109917200082597</v>
      </c>
      <c r="S103" s="24">
        <f>S104+S105</f>
        <v>295955329</v>
      </c>
      <c r="T103" s="33">
        <f>T104+T105</f>
        <v>295955329</v>
      </c>
    </row>
    <row r="104" spans="1:22" s="6" customFormat="1" ht="16.5" customHeight="1" x14ac:dyDescent="0.25">
      <c r="A104" s="90" t="s">
        <v>3</v>
      </c>
      <c r="B104" s="7" t="s">
        <v>72</v>
      </c>
      <c r="C104" s="7" t="s">
        <v>34</v>
      </c>
      <c r="D104" s="7" t="s">
        <v>50</v>
      </c>
      <c r="E104" s="7" t="s">
        <v>35</v>
      </c>
      <c r="F104" s="7"/>
      <c r="G104" s="23" t="s">
        <v>76</v>
      </c>
      <c r="H104" s="7" t="s">
        <v>5</v>
      </c>
      <c r="I104" s="7" t="s">
        <v>6</v>
      </c>
      <c r="J104" s="27">
        <v>472800000</v>
      </c>
      <c r="K104" s="27"/>
      <c r="L104" s="27"/>
      <c r="M104" s="27">
        <f t="shared" ref="M104:M105" si="50">J104+K104-L104</f>
        <v>472800000</v>
      </c>
      <c r="N104" s="9">
        <v>0</v>
      </c>
      <c r="O104" s="27">
        <v>295955329</v>
      </c>
      <c r="P104" s="27">
        <f>+M104-O104-N104</f>
        <v>176844671</v>
      </c>
      <c r="Q104" s="27">
        <v>295955329</v>
      </c>
      <c r="R104" s="26">
        <f>IF(Q104&gt;1,Q104/(M104-N104),0)</f>
        <v>0.6259630478003384</v>
      </c>
      <c r="S104" s="27">
        <v>295955329</v>
      </c>
      <c r="T104" s="51">
        <v>295955329</v>
      </c>
    </row>
    <row r="105" spans="1:22" s="47" customFormat="1" ht="16.5" customHeight="1" x14ac:dyDescent="0.25">
      <c r="A105" s="90" t="s">
        <v>3</v>
      </c>
      <c r="B105" s="7" t="s">
        <v>72</v>
      </c>
      <c r="C105" s="7" t="s">
        <v>34</v>
      </c>
      <c r="D105" s="7" t="s">
        <v>50</v>
      </c>
      <c r="E105" s="7" t="s">
        <v>43</v>
      </c>
      <c r="F105" s="7"/>
      <c r="G105" s="23" t="s">
        <v>77</v>
      </c>
      <c r="H105" s="7" t="s">
        <v>5</v>
      </c>
      <c r="I105" s="7" t="s">
        <v>6</v>
      </c>
      <c r="J105" s="27">
        <v>11500000</v>
      </c>
      <c r="K105" s="27"/>
      <c r="L105" s="27"/>
      <c r="M105" s="27">
        <f t="shared" si="50"/>
        <v>11500000</v>
      </c>
      <c r="N105" s="9">
        <v>0</v>
      </c>
      <c r="O105" s="27">
        <v>0</v>
      </c>
      <c r="P105" s="27">
        <f>+M105-O105-N105</f>
        <v>11500000</v>
      </c>
      <c r="Q105" s="27">
        <v>0</v>
      </c>
      <c r="R105" s="26">
        <f t="shared" si="48"/>
        <v>0</v>
      </c>
      <c r="S105" s="27">
        <v>0</v>
      </c>
      <c r="T105" s="51">
        <v>0</v>
      </c>
    </row>
    <row r="106" spans="1:22" s="47" customFormat="1" ht="16.5" customHeight="1" x14ac:dyDescent="0.25">
      <c r="A106" s="90" t="s">
        <v>3</v>
      </c>
      <c r="B106" s="11" t="s">
        <v>72</v>
      </c>
      <c r="C106" s="11" t="s">
        <v>70</v>
      </c>
      <c r="D106" s="11"/>
      <c r="E106" s="11"/>
      <c r="F106" s="11"/>
      <c r="G106" s="12" t="s">
        <v>137</v>
      </c>
      <c r="H106" s="11" t="s">
        <v>5</v>
      </c>
      <c r="I106" s="11">
        <v>11</v>
      </c>
      <c r="J106" s="24">
        <f>J107</f>
        <v>877200000</v>
      </c>
      <c r="K106" s="24"/>
      <c r="L106" s="24"/>
      <c r="M106" s="24">
        <f>M107</f>
        <v>877200000</v>
      </c>
      <c r="N106" s="14">
        <f>N107</f>
        <v>0</v>
      </c>
      <c r="O106" s="24">
        <f t="shared" ref="O106:T107" si="51">O107</f>
        <v>0</v>
      </c>
      <c r="P106" s="24">
        <f>+M106-O106-N106</f>
        <v>877200000</v>
      </c>
      <c r="Q106" s="24">
        <f t="shared" si="51"/>
        <v>0</v>
      </c>
      <c r="R106" s="26">
        <f t="shared" si="48"/>
        <v>0</v>
      </c>
      <c r="S106" s="24">
        <f t="shared" si="51"/>
        <v>0</v>
      </c>
      <c r="T106" s="33">
        <f t="shared" si="51"/>
        <v>0</v>
      </c>
    </row>
    <row r="107" spans="1:22" s="6" customFormat="1" ht="16.5" customHeight="1" x14ac:dyDescent="0.25">
      <c r="A107" s="90" t="s">
        <v>3</v>
      </c>
      <c r="B107" s="11" t="s">
        <v>72</v>
      </c>
      <c r="C107" s="11" t="s">
        <v>70</v>
      </c>
      <c r="D107" s="71" t="s">
        <v>34</v>
      </c>
      <c r="E107" s="11"/>
      <c r="F107" s="11"/>
      <c r="G107" s="12" t="s">
        <v>83</v>
      </c>
      <c r="H107" s="11" t="s">
        <v>5</v>
      </c>
      <c r="I107" s="11">
        <v>11</v>
      </c>
      <c r="J107" s="24">
        <f>J108</f>
        <v>877200000</v>
      </c>
      <c r="K107" s="24">
        <f t="shared" ref="K107:L107" si="52">K108</f>
        <v>0</v>
      </c>
      <c r="L107" s="24">
        <f t="shared" si="52"/>
        <v>0</v>
      </c>
      <c r="M107" s="24">
        <f>M108</f>
        <v>877200000</v>
      </c>
      <c r="N107" s="14">
        <f>N108</f>
        <v>0</v>
      </c>
      <c r="O107" s="24">
        <f t="shared" si="51"/>
        <v>0</v>
      </c>
      <c r="P107" s="24">
        <f>+M107-O107-N107</f>
        <v>877200000</v>
      </c>
      <c r="Q107" s="24">
        <f t="shared" si="51"/>
        <v>0</v>
      </c>
      <c r="R107" s="26">
        <f t="shared" si="48"/>
        <v>0</v>
      </c>
      <c r="S107" s="24">
        <f t="shared" si="51"/>
        <v>0</v>
      </c>
      <c r="T107" s="33">
        <f t="shared" si="51"/>
        <v>0</v>
      </c>
    </row>
    <row r="108" spans="1:22" ht="18" customHeight="1" x14ac:dyDescent="0.25">
      <c r="A108" s="91" t="s">
        <v>3</v>
      </c>
      <c r="B108" s="7" t="s">
        <v>72</v>
      </c>
      <c r="C108" s="7" t="s">
        <v>70</v>
      </c>
      <c r="D108" s="7" t="s">
        <v>34</v>
      </c>
      <c r="E108" s="7"/>
      <c r="F108" s="7"/>
      <c r="G108" s="23" t="s">
        <v>83</v>
      </c>
      <c r="H108" s="7" t="s">
        <v>5</v>
      </c>
      <c r="I108" s="7">
        <v>11</v>
      </c>
      <c r="J108" s="27">
        <v>877200000</v>
      </c>
      <c r="K108" s="27">
        <v>0</v>
      </c>
      <c r="L108" s="27">
        <v>0</v>
      </c>
      <c r="M108" s="27">
        <f>J108+K108-L108</f>
        <v>877200000</v>
      </c>
      <c r="N108" s="9">
        <v>0</v>
      </c>
      <c r="O108" s="27"/>
      <c r="P108" s="27">
        <f>+M108-O108-N108</f>
        <v>877200000</v>
      </c>
      <c r="Q108" s="27"/>
      <c r="R108" s="25">
        <f t="shared" si="48"/>
        <v>0</v>
      </c>
      <c r="S108" s="27"/>
      <c r="T108" s="51"/>
    </row>
    <row r="109" spans="1:22" ht="26.25" customHeight="1" x14ac:dyDescent="0.25">
      <c r="A109" s="92" t="s">
        <v>3</v>
      </c>
      <c r="B109" s="81" t="s">
        <v>72</v>
      </c>
      <c r="C109" s="81"/>
      <c r="D109" s="81"/>
      <c r="E109" s="81"/>
      <c r="F109" s="81"/>
      <c r="G109" s="82" t="s">
        <v>100</v>
      </c>
      <c r="H109" s="81" t="s">
        <v>5</v>
      </c>
      <c r="I109" s="83" t="s">
        <v>6</v>
      </c>
      <c r="J109" s="64">
        <f>J101</f>
        <v>484300000</v>
      </c>
      <c r="K109" s="64">
        <f t="shared" ref="K109:L109" si="53">K101</f>
        <v>0</v>
      </c>
      <c r="L109" s="64">
        <f t="shared" si="53"/>
        <v>0</v>
      </c>
      <c r="M109" s="64">
        <f>M101</f>
        <v>484300000</v>
      </c>
      <c r="N109" s="64">
        <f>N103</f>
        <v>0</v>
      </c>
      <c r="O109" s="64">
        <f>O103</f>
        <v>295955329</v>
      </c>
      <c r="P109" s="64">
        <f>P103</f>
        <v>188344671</v>
      </c>
      <c r="Q109" s="64">
        <f>Q103</f>
        <v>295955329</v>
      </c>
      <c r="R109" s="76">
        <f t="shared" si="48"/>
        <v>0.61109917200082597</v>
      </c>
      <c r="S109" s="64">
        <f>S103</f>
        <v>295955329</v>
      </c>
      <c r="T109" s="73">
        <f>T103</f>
        <v>295955329</v>
      </c>
    </row>
    <row r="110" spans="1:22" ht="26.25" customHeight="1" x14ac:dyDescent="0.25">
      <c r="A110" s="92" t="s">
        <v>3</v>
      </c>
      <c r="B110" s="81" t="s">
        <v>72</v>
      </c>
      <c r="C110" s="81"/>
      <c r="D110" s="81"/>
      <c r="E110" s="81"/>
      <c r="F110" s="81"/>
      <c r="G110" s="82" t="s">
        <v>100</v>
      </c>
      <c r="H110" s="81" t="s">
        <v>5</v>
      </c>
      <c r="I110" s="83">
        <v>11</v>
      </c>
      <c r="J110" s="64">
        <f>J102</f>
        <v>877200000</v>
      </c>
      <c r="K110" s="64">
        <f t="shared" ref="K110:L110" si="54">K102</f>
        <v>0</v>
      </c>
      <c r="L110" s="64">
        <f t="shared" si="54"/>
        <v>0</v>
      </c>
      <c r="M110" s="64">
        <f>M102</f>
        <v>877200000</v>
      </c>
      <c r="N110" s="64">
        <f>N107</f>
        <v>0</v>
      </c>
      <c r="O110" s="64">
        <f>O102</f>
        <v>0</v>
      </c>
      <c r="P110" s="64">
        <f>P102</f>
        <v>877200000</v>
      </c>
      <c r="Q110" s="64">
        <f>Q102</f>
        <v>0</v>
      </c>
      <c r="R110" s="76">
        <f t="shared" si="48"/>
        <v>0</v>
      </c>
      <c r="S110" s="64">
        <f>S102</f>
        <v>0</v>
      </c>
      <c r="T110" s="73">
        <f>T102</f>
        <v>0</v>
      </c>
    </row>
    <row r="111" spans="1:22" ht="16.5" customHeight="1" x14ac:dyDescent="0.25">
      <c r="A111" s="132" t="s">
        <v>105</v>
      </c>
      <c r="B111" s="133"/>
      <c r="C111" s="133"/>
      <c r="D111" s="133"/>
      <c r="E111" s="133"/>
      <c r="F111" s="133"/>
      <c r="G111" s="133"/>
      <c r="H111" s="133"/>
      <c r="I111" s="134"/>
      <c r="J111" s="77">
        <f>J109+J110</f>
        <v>1361500000</v>
      </c>
      <c r="K111" s="77">
        <f t="shared" ref="K111:L111" si="55">K109+K110</f>
        <v>0</v>
      </c>
      <c r="L111" s="77">
        <f t="shared" si="55"/>
        <v>0</v>
      </c>
      <c r="M111" s="77">
        <f>M109+M110</f>
        <v>1361500000</v>
      </c>
      <c r="N111" s="77">
        <f>N109+N110</f>
        <v>0</v>
      </c>
      <c r="O111" s="77">
        <f>O109+O110</f>
        <v>295955329</v>
      </c>
      <c r="P111" s="77">
        <f>P109+P110</f>
        <v>1065544671</v>
      </c>
      <c r="Q111" s="77">
        <f>Q109+Q110</f>
        <v>295955329</v>
      </c>
      <c r="R111" s="76">
        <f t="shared" si="48"/>
        <v>0.21737446125596768</v>
      </c>
      <c r="S111" s="77">
        <f>S109+S110</f>
        <v>295955329</v>
      </c>
      <c r="T111" s="78">
        <f>T109+T110</f>
        <v>295955329</v>
      </c>
    </row>
    <row r="112" spans="1:22" ht="16.5" customHeight="1" x14ac:dyDescent="0.25">
      <c r="A112" s="93" t="s">
        <v>3</v>
      </c>
      <c r="B112" s="84"/>
      <c r="C112" s="84"/>
      <c r="D112" s="84"/>
      <c r="E112" s="84"/>
      <c r="F112" s="84"/>
      <c r="G112" s="85" t="s">
        <v>4</v>
      </c>
      <c r="H112" s="84" t="s">
        <v>5</v>
      </c>
      <c r="I112" s="86">
        <v>10</v>
      </c>
      <c r="J112" s="72">
        <f t="shared" ref="J112:Q112" si="56">+J109+J83+J33+J98</f>
        <v>387240600000</v>
      </c>
      <c r="K112" s="72">
        <f t="shared" si="56"/>
        <v>865159881.61000001</v>
      </c>
      <c r="L112" s="72">
        <f t="shared" si="56"/>
        <v>865159881.61000001</v>
      </c>
      <c r="M112" s="72">
        <f t="shared" si="56"/>
        <v>387240600000</v>
      </c>
      <c r="N112" s="72">
        <f t="shared" si="56"/>
        <v>29515700000</v>
      </c>
      <c r="O112" s="72">
        <f t="shared" si="56"/>
        <v>78149809826.919998</v>
      </c>
      <c r="P112" s="72">
        <f t="shared" si="56"/>
        <v>279575090173.08002</v>
      </c>
      <c r="Q112" s="72">
        <f t="shared" si="56"/>
        <v>74862811145.919998</v>
      </c>
      <c r="R112" s="74">
        <f>IF(Q112&gt;1,Q112/(M112-N112),0)</f>
        <v>0.20927481186218794</v>
      </c>
      <c r="S112" s="72">
        <f>+S109+S83+S33+S98</f>
        <v>42800725819.050003</v>
      </c>
      <c r="T112" s="75">
        <f>+T109+T83+T33+T98</f>
        <v>42796714584.050003</v>
      </c>
    </row>
    <row r="113" spans="1:21" ht="16.5" customHeight="1" x14ac:dyDescent="0.25">
      <c r="A113" s="93" t="s">
        <v>3</v>
      </c>
      <c r="B113" s="84"/>
      <c r="C113" s="84"/>
      <c r="D113" s="84"/>
      <c r="E113" s="84"/>
      <c r="F113" s="84"/>
      <c r="G113" s="85" t="s">
        <v>4</v>
      </c>
      <c r="H113" s="84" t="s">
        <v>5</v>
      </c>
      <c r="I113" s="86">
        <v>11</v>
      </c>
      <c r="J113" s="72">
        <f>J110</f>
        <v>877200000</v>
      </c>
      <c r="K113" s="72">
        <f t="shared" ref="K113:L113" si="57">K110</f>
        <v>0</v>
      </c>
      <c r="L113" s="72">
        <f t="shared" si="57"/>
        <v>0</v>
      </c>
      <c r="M113" s="72">
        <f>M110</f>
        <v>877200000</v>
      </c>
      <c r="N113" s="72">
        <f>N110</f>
        <v>0</v>
      </c>
      <c r="O113" s="72">
        <f>O110</f>
        <v>0</v>
      </c>
      <c r="P113" s="72">
        <f>P110</f>
        <v>877200000</v>
      </c>
      <c r="Q113" s="72">
        <f>Q110</f>
        <v>0</v>
      </c>
      <c r="R113" s="74">
        <f t="shared" si="48"/>
        <v>0</v>
      </c>
      <c r="S113" s="72">
        <f>S110</f>
        <v>0</v>
      </c>
      <c r="T113" s="75">
        <f>T110</f>
        <v>0</v>
      </c>
    </row>
    <row r="114" spans="1:21" ht="16.5" customHeight="1" x14ac:dyDescent="0.25">
      <c r="A114" s="93" t="s">
        <v>3</v>
      </c>
      <c r="B114" s="84"/>
      <c r="C114" s="84"/>
      <c r="D114" s="84"/>
      <c r="E114" s="84"/>
      <c r="F114" s="84"/>
      <c r="G114" s="85" t="s">
        <v>4</v>
      </c>
      <c r="H114" s="84" t="s">
        <v>8</v>
      </c>
      <c r="I114" s="86">
        <v>20</v>
      </c>
      <c r="J114" s="72">
        <f t="shared" ref="J114:Q115" si="58">J84</f>
        <v>950000000</v>
      </c>
      <c r="K114" s="72">
        <f t="shared" si="58"/>
        <v>0</v>
      </c>
      <c r="L114" s="72">
        <f t="shared" si="58"/>
        <v>0</v>
      </c>
      <c r="M114" s="72">
        <f t="shared" si="58"/>
        <v>950000000</v>
      </c>
      <c r="N114" s="72">
        <f t="shared" si="58"/>
        <v>0</v>
      </c>
      <c r="O114" s="72">
        <f t="shared" si="58"/>
        <v>0</v>
      </c>
      <c r="P114" s="72">
        <f t="shared" si="58"/>
        <v>950000000</v>
      </c>
      <c r="Q114" s="72">
        <f t="shared" si="58"/>
        <v>0</v>
      </c>
      <c r="R114" s="74">
        <f t="shared" si="48"/>
        <v>0</v>
      </c>
      <c r="S114" s="72">
        <f>S84</f>
        <v>0</v>
      </c>
      <c r="T114" s="75">
        <f>T84</f>
        <v>0</v>
      </c>
    </row>
    <row r="115" spans="1:21" s="5" customFormat="1" ht="15" customHeight="1" x14ac:dyDescent="0.2">
      <c r="A115" s="93" t="s">
        <v>3</v>
      </c>
      <c r="B115" s="84"/>
      <c r="C115" s="84"/>
      <c r="D115" s="84"/>
      <c r="E115" s="84"/>
      <c r="F115" s="84"/>
      <c r="G115" s="85" t="s">
        <v>4</v>
      </c>
      <c r="H115" s="84" t="s">
        <v>8</v>
      </c>
      <c r="I115" s="86">
        <v>21</v>
      </c>
      <c r="J115" s="72">
        <f t="shared" si="58"/>
        <v>475113000</v>
      </c>
      <c r="K115" s="72">
        <f t="shared" si="58"/>
        <v>0</v>
      </c>
      <c r="L115" s="72">
        <f t="shared" si="58"/>
        <v>0</v>
      </c>
      <c r="M115" s="72">
        <f t="shared" si="58"/>
        <v>475113000</v>
      </c>
      <c r="N115" s="72">
        <f t="shared" si="58"/>
        <v>0</v>
      </c>
      <c r="O115" s="72">
        <f t="shared" si="58"/>
        <v>0</v>
      </c>
      <c r="P115" s="72">
        <f t="shared" si="58"/>
        <v>475113000</v>
      </c>
      <c r="Q115" s="72">
        <f t="shared" si="58"/>
        <v>0</v>
      </c>
      <c r="R115" s="74">
        <f t="shared" si="48"/>
        <v>0</v>
      </c>
      <c r="S115" s="72">
        <f>S85</f>
        <v>0</v>
      </c>
      <c r="T115" s="75">
        <f>T85</f>
        <v>0</v>
      </c>
      <c r="U115" s="46"/>
    </row>
    <row r="116" spans="1:21" ht="15.75" customHeight="1" thickBot="1" x14ac:dyDescent="0.3">
      <c r="A116" s="135" t="s">
        <v>28</v>
      </c>
      <c r="B116" s="136"/>
      <c r="C116" s="136"/>
      <c r="D116" s="136"/>
      <c r="E116" s="136"/>
      <c r="F116" s="136"/>
      <c r="G116" s="136"/>
      <c r="H116" s="136"/>
      <c r="I116" s="137"/>
      <c r="J116" s="41">
        <f>SUM(J112:J115)</f>
        <v>389542913000</v>
      </c>
      <c r="K116" s="41">
        <f t="shared" ref="K116:L116" si="59">SUM(K112:K115)</f>
        <v>865159881.61000001</v>
      </c>
      <c r="L116" s="41">
        <f t="shared" si="59"/>
        <v>865159881.61000001</v>
      </c>
      <c r="M116" s="41">
        <f>SUM(M112:M115)</f>
        <v>389542913000</v>
      </c>
      <c r="N116" s="41">
        <f>SUM(N112:N115)</f>
        <v>29515700000</v>
      </c>
      <c r="O116" s="41">
        <f>SUM(O112:O115)</f>
        <v>78149809826.919998</v>
      </c>
      <c r="P116" s="41">
        <f>SUM(P112:P115)</f>
        <v>281877403173.08002</v>
      </c>
      <c r="Q116" s="41">
        <f>SUM(Q112:Q115)</f>
        <v>74862811145.919998</v>
      </c>
      <c r="R116" s="43">
        <f>IF(Q116&gt;1,Q116/(M116-N116),0)</f>
        <v>0.20793653491387606</v>
      </c>
      <c r="S116" s="41">
        <f>SUM(S112:S115)</f>
        <v>42800725819.050003</v>
      </c>
      <c r="T116" s="52">
        <f>SUM(T112:T115)</f>
        <v>42796714584.050003</v>
      </c>
    </row>
    <row r="117" spans="1:21" s="6" customFormat="1" ht="18.75" customHeight="1" thickBot="1" x14ac:dyDescent="0.3">
      <c r="A117" s="126" t="s">
        <v>31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8"/>
    </row>
    <row r="118" spans="1:21" s="6" customFormat="1" ht="24.75" customHeight="1" x14ac:dyDescent="0.25">
      <c r="A118" s="90" t="s">
        <v>18</v>
      </c>
      <c r="B118" s="11">
        <v>2901</v>
      </c>
      <c r="C118" s="11"/>
      <c r="D118" s="11"/>
      <c r="E118" s="11"/>
      <c r="F118" s="11"/>
      <c r="G118" s="12" t="s">
        <v>99</v>
      </c>
      <c r="H118" s="11" t="s">
        <v>5</v>
      </c>
      <c r="I118" s="13">
        <v>10</v>
      </c>
      <c r="J118" s="24">
        <f>J120+J122+J124+J128+J132+J141+J145+J136</f>
        <v>60058296000</v>
      </c>
      <c r="K118" s="24">
        <f t="shared" ref="K118:Q118" si="60">K120+K122+K124+K128+K132+K141+K145+K136</f>
        <v>0</v>
      </c>
      <c r="L118" s="24">
        <f t="shared" si="60"/>
        <v>0</v>
      </c>
      <c r="M118" s="24">
        <f t="shared" si="60"/>
        <v>60058296000</v>
      </c>
      <c r="N118" s="14">
        <f t="shared" si="60"/>
        <v>0</v>
      </c>
      <c r="O118" s="88">
        <f t="shared" si="60"/>
        <v>12584962822.43</v>
      </c>
      <c r="P118" s="24">
        <f t="shared" si="60"/>
        <v>47473333177.57</v>
      </c>
      <c r="Q118" s="14">
        <f t="shared" si="60"/>
        <v>11287215144</v>
      </c>
      <c r="R118" s="26">
        <f>IF(Q118&gt;1,Q118/(M118-N118),0)</f>
        <v>0.1879376521771447</v>
      </c>
      <c r="S118" s="14">
        <f t="shared" ref="S118:T118" si="61">S120+S122+S124+S128+S132+S141+S145+S136</f>
        <v>0</v>
      </c>
      <c r="T118" s="22">
        <f t="shared" si="61"/>
        <v>0</v>
      </c>
    </row>
    <row r="119" spans="1:21" ht="33" customHeight="1" x14ac:dyDescent="0.25">
      <c r="A119" s="90" t="s">
        <v>18</v>
      </c>
      <c r="B119" s="11">
        <v>2901</v>
      </c>
      <c r="C119" s="11"/>
      <c r="D119" s="11"/>
      <c r="E119" s="11"/>
      <c r="F119" s="11"/>
      <c r="G119" s="12" t="s">
        <v>99</v>
      </c>
      <c r="H119" s="11" t="s">
        <v>8</v>
      </c>
      <c r="I119" s="13">
        <v>21</v>
      </c>
      <c r="J119" s="14">
        <f>J129+J137</f>
        <v>1194647000</v>
      </c>
      <c r="K119" s="14">
        <f t="shared" ref="K119:Q119" si="62">K129+K137</f>
        <v>0</v>
      </c>
      <c r="L119" s="24">
        <f t="shared" si="62"/>
        <v>0</v>
      </c>
      <c r="M119" s="24">
        <f t="shared" si="62"/>
        <v>1194647000</v>
      </c>
      <c r="N119" s="14">
        <f t="shared" si="62"/>
        <v>0</v>
      </c>
      <c r="O119" s="14">
        <f t="shared" si="62"/>
        <v>2880000</v>
      </c>
      <c r="P119" s="24">
        <f t="shared" si="62"/>
        <v>1191767000</v>
      </c>
      <c r="Q119" s="14">
        <f t="shared" si="62"/>
        <v>2880000</v>
      </c>
      <c r="R119" s="26">
        <f t="shared" ref="R119:R172" si="63">IF(Q119&gt;1,Q119/(M119-N119),0)</f>
        <v>2.4107539716753151E-3</v>
      </c>
      <c r="S119" s="14">
        <f>S129+S137</f>
        <v>0</v>
      </c>
      <c r="T119" s="22">
        <f>T129+T137</f>
        <v>0</v>
      </c>
    </row>
    <row r="120" spans="1:21" ht="33" customHeight="1" x14ac:dyDescent="0.25">
      <c r="A120" s="95" t="s">
        <v>18</v>
      </c>
      <c r="B120" s="98" t="s">
        <v>89</v>
      </c>
      <c r="C120" s="98" t="s">
        <v>90</v>
      </c>
      <c r="D120" s="98" t="s">
        <v>91</v>
      </c>
      <c r="E120" s="11"/>
      <c r="F120" s="11"/>
      <c r="G120" s="12" t="s">
        <v>195</v>
      </c>
      <c r="H120" s="98" t="s">
        <v>5</v>
      </c>
      <c r="I120" s="99">
        <v>10</v>
      </c>
      <c r="J120" s="14">
        <f>J121</f>
        <v>11474400000</v>
      </c>
      <c r="K120" s="14">
        <f t="shared" ref="K120:N120" si="64">K121</f>
        <v>0</v>
      </c>
      <c r="L120" s="24">
        <f t="shared" si="64"/>
        <v>0</v>
      </c>
      <c r="M120" s="24">
        <f>M121</f>
        <v>11474400000</v>
      </c>
      <c r="N120" s="14">
        <f t="shared" si="64"/>
        <v>0</v>
      </c>
      <c r="O120" s="14">
        <f>O121</f>
        <v>610411630.47000003</v>
      </c>
      <c r="P120" s="24">
        <f>P121</f>
        <v>10863988369.530001</v>
      </c>
      <c r="Q120" s="14">
        <f>Q121</f>
        <v>0</v>
      </c>
      <c r="R120" s="26">
        <f t="shared" si="63"/>
        <v>0</v>
      </c>
      <c r="S120" s="14">
        <f>S121</f>
        <v>0</v>
      </c>
      <c r="T120" s="22">
        <f>T121</f>
        <v>0</v>
      </c>
    </row>
    <row r="121" spans="1:21" ht="50.25" customHeight="1" x14ac:dyDescent="0.25">
      <c r="A121" s="94" t="s">
        <v>18</v>
      </c>
      <c r="B121" s="56" t="s">
        <v>89</v>
      </c>
      <c r="C121" s="56" t="s">
        <v>90</v>
      </c>
      <c r="D121" s="56" t="s">
        <v>91</v>
      </c>
      <c r="E121" s="56" t="s">
        <v>218</v>
      </c>
      <c r="F121" s="56" t="s">
        <v>150</v>
      </c>
      <c r="G121" s="23" t="s">
        <v>168</v>
      </c>
      <c r="H121" s="56" t="s">
        <v>5</v>
      </c>
      <c r="I121" s="57">
        <v>10</v>
      </c>
      <c r="J121" s="44">
        <v>11474400000</v>
      </c>
      <c r="K121" s="44">
        <v>0</v>
      </c>
      <c r="L121" s="44"/>
      <c r="M121" s="44">
        <f>J121+K121-L121</f>
        <v>11474400000</v>
      </c>
      <c r="N121" s="44">
        <v>0</v>
      </c>
      <c r="O121" s="44">
        <v>610411630.47000003</v>
      </c>
      <c r="P121" s="44">
        <f t="shared" ref="P121:P146" si="65">+M121-O121-N121</f>
        <v>10863988369.530001</v>
      </c>
      <c r="Q121" s="58"/>
      <c r="R121" s="25">
        <f t="shared" si="63"/>
        <v>0</v>
      </c>
      <c r="S121" s="58"/>
      <c r="T121" s="59"/>
    </row>
    <row r="122" spans="1:21" ht="50.25" customHeight="1" x14ac:dyDescent="0.25">
      <c r="A122" s="95" t="s">
        <v>18</v>
      </c>
      <c r="B122" s="98" t="s">
        <v>89</v>
      </c>
      <c r="C122" s="98" t="s">
        <v>90</v>
      </c>
      <c r="D122" s="98" t="s">
        <v>6</v>
      </c>
      <c r="E122" s="98"/>
      <c r="F122" s="98"/>
      <c r="G122" s="12" t="s">
        <v>196</v>
      </c>
      <c r="H122" s="98" t="s">
        <v>5</v>
      </c>
      <c r="I122" s="99">
        <v>10</v>
      </c>
      <c r="J122" s="48">
        <f>J123</f>
        <v>300000000</v>
      </c>
      <c r="K122" s="48">
        <f t="shared" ref="K122:L122" si="66">K123</f>
        <v>0</v>
      </c>
      <c r="L122" s="48">
        <f t="shared" si="66"/>
        <v>0</v>
      </c>
      <c r="M122" s="48">
        <f>M123</f>
        <v>300000000</v>
      </c>
      <c r="N122" s="48">
        <f t="shared" ref="N122:T122" si="67">N123</f>
        <v>0</v>
      </c>
      <c r="O122" s="48">
        <v>0</v>
      </c>
      <c r="P122" s="48">
        <f>P123</f>
        <v>300000000</v>
      </c>
      <c r="Q122" s="100">
        <f t="shared" si="67"/>
        <v>0</v>
      </c>
      <c r="R122" s="26">
        <f t="shared" si="63"/>
        <v>0</v>
      </c>
      <c r="S122" s="100">
        <f t="shared" si="67"/>
        <v>0</v>
      </c>
      <c r="T122" s="101">
        <f t="shared" si="67"/>
        <v>0</v>
      </c>
    </row>
    <row r="123" spans="1:21" ht="46.5" customHeight="1" x14ac:dyDescent="0.25">
      <c r="A123" s="94" t="s">
        <v>18</v>
      </c>
      <c r="B123" s="56" t="s">
        <v>89</v>
      </c>
      <c r="C123" s="56" t="s">
        <v>90</v>
      </c>
      <c r="D123" s="56" t="s">
        <v>6</v>
      </c>
      <c r="E123" s="56" t="s">
        <v>218</v>
      </c>
      <c r="F123" s="56" t="s">
        <v>151</v>
      </c>
      <c r="G123" s="23" t="s">
        <v>169</v>
      </c>
      <c r="H123" s="56" t="s">
        <v>5</v>
      </c>
      <c r="I123" s="57">
        <v>10</v>
      </c>
      <c r="J123" s="58">
        <v>300000000</v>
      </c>
      <c r="K123" s="44">
        <v>0</v>
      </c>
      <c r="L123" s="44"/>
      <c r="M123" s="44">
        <f t="shared" ref="M123:M149" si="68">J123+K123-L123</f>
        <v>300000000</v>
      </c>
      <c r="N123" s="113">
        <v>0</v>
      </c>
      <c r="O123" s="44">
        <v>0</v>
      </c>
      <c r="P123" s="44">
        <f t="shared" si="65"/>
        <v>300000000</v>
      </c>
      <c r="Q123" s="58"/>
      <c r="R123" s="25">
        <f t="shared" si="63"/>
        <v>0</v>
      </c>
      <c r="S123" s="58"/>
      <c r="T123" s="59"/>
    </row>
    <row r="124" spans="1:21" s="102" customFormat="1" ht="51.75" customHeight="1" x14ac:dyDescent="0.25">
      <c r="A124" s="95" t="s">
        <v>18</v>
      </c>
      <c r="B124" s="98" t="s">
        <v>89</v>
      </c>
      <c r="C124" s="98" t="s">
        <v>90</v>
      </c>
      <c r="D124" s="98" t="s">
        <v>7</v>
      </c>
      <c r="E124" s="98"/>
      <c r="F124" s="98"/>
      <c r="G124" s="12" t="s">
        <v>211</v>
      </c>
      <c r="H124" s="98" t="s">
        <v>5</v>
      </c>
      <c r="I124" s="99">
        <v>10</v>
      </c>
      <c r="J124" s="100">
        <f>J125+J126+J127</f>
        <v>4994096000</v>
      </c>
      <c r="K124" s="48">
        <f t="shared" ref="K124:N124" si="69">K125+K126+K127</f>
        <v>0</v>
      </c>
      <c r="L124" s="48">
        <f t="shared" si="69"/>
        <v>0</v>
      </c>
      <c r="M124" s="48">
        <f>M125+M126+M127</f>
        <v>4994096000</v>
      </c>
      <c r="N124" s="48">
        <f t="shared" si="69"/>
        <v>0</v>
      </c>
      <c r="O124" s="48">
        <f>O125+O126+O127</f>
        <v>1774060248</v>
      </c>
      <c r="P124" s="48">
        <f>P125+P126+P127</f>
        <v>3220035752</v>
      </c>
      <c r="Q124" s="48">
        <f>Q125+Q126+Q127</f>
        <v>1300817680</v>
      </c>
      <c r="R124" s="26">
        <f t="shared" si="63"/>
        <v>0.26047110027520498</v>
      </c>
      <c r="S124" s="100">
        <f>S125+S126+S127</f>
        <v>0</v>
      </c>
      <c r="T124" s="101">
        <f>T125+T126+T127</f>
        <v>0</v>
      </c>
    </row>
    <row r="125" spans="1:21" ht="65.25" customHeight="1" x14ac:dyDescent="0.25">
      <c r="A125" s="94" t="s">
        <v>18</v>
      </c>
      <c r="B125" s="56" t="s">
        <v>89</v>
      </c>
      <c r="C125" s="56" t="s">
        <v>90</v>
      </c>
      <c r="D125" s="56" t="s">
        <v>7</v>
      </c>
      <c r="E125" s="56" t="s">
        <v>219</v>
      </c>
      <c r="F125" s="56" t="s">
        <v>152</v>
      </c>
      <c r="G125" s="23" t="s">
        <v>170</v>
      </c>
      <c r="H125" s="56" t="s">
        <v>5</v>
      </c>
      <c r="I125" s="57">
        <v>10</v>
      </c>
      <c r="J125" s="44">
        <v>1818315235</v>
      </c>
      <c r="K125" s="44">
        <v>0</v>
      </c>
      <c r="L125" s="44"/>
      <c r="M125" s="44">
        <f t="shared" si="68"/>
        <v>1818315235</v>
      </c>
      <c r="N125" s="44">
        <v>0</v>
      </c>
      <c r="O125" s="44">
        <v>0</v>
      </c>
      <c r="P125" s="44">
        <f t="shared" si="65"/>
        <v>1818315235</v>
      </c>
      <c r="Q125" s="58"/>
      <c r="R125" s="25">
        <f t="shared" si="63"/>
        <v>0</v>
      </c>
      <c r="S125" s="58"/>
      <c r="T125" s="59"/>
    </row>
    <row r="126" spans="1:21" ht="76.5" customHeight="1" x14ac:dyDescent="0.25">
      <c r="A126" s="94" t="s">
        <v>18</v>
      </c>
      <c r="B126" s="56" t="s">
        <v>89</v>
      </c>
      <c r="C126" s="56" t="s">
        <v>90</v>
      </c>
      <c r="D126" s="56" t="s">
        <v>7</v>
      </c>
      <c r="E126" s="56" t="s">
        <v>219</v>
      </c>
      <c r="F126" s="56" t="s">
        <v>153</v>
      </c>
      <c r="G126" s="23" t="s">
        <v>171</v>
      </c>
      <c r="H126" s="56" t="s">
        <v>5</v>
      </c>
      <c r="I126" s="57">
        <v>10</v>
      </c>
      <c r="J126" s="44">
        <v>2064577180</v>
      </c>
      <c r="K126" s="44"/>
      <c r="L126" s="44">
        <v>0</v>
      </c>
      <c r="M126" s="44">
        <f t="shared" si="68"/>
        <v>2064577180</v>
      </c>
      <c r="N126" s="44">
        <v>0</v>
      </c>
      <c r="O126" s="44">
        <v>1687060248</v>
      </c>
      <c r="P126" s="44">
        <f t="shared" ref="P126:P127" si="70">+M126-O126-N126</f>
        <v>377516932</v>
      </c>
      <c r="Q126" s="58">
        <v>1300817680</v>
      </c>
      <c r="R126" s="25">
        <f t="shared" si="63"/>
        <v>0.63006493174549183</v>
      </c>
      <c r="S126" s="58"/>
      <c r="T126" s="59"/>
    </row>
    <row r="127" spans="1:21" ht="63.75" customHeight="1" x14ac:dyDescent="0.25">
      <c r="A127" s="94" t="s">
        <v>18</v>
      </c>
      <c r="B127" s="56" t="s">
        <v>89</v>
      </c>
      <c r="C127" s="56" t="s">
        <v>90</v>
      </c>
      <c r="D127" s="56" t="s">
        <v>7</v>
      </c>
      <c r="E127" s="56" t="s">
        <v>219</v>
      </c>
      <c r="F127" s="56" t="s">
        <v>154</v>
      </c>
      <c r="G127" s="23" t="s">
        <v>172</v>
      </c>
      <c r="H127" s="56" t="s">
        <v>5</v>
      </c>
      <c r="I127" s="57">
        <v>10</v>
      </c>
      <c r="J127" s="44">
        <v>1111203585</v>
      </c>
      <c r="K127" s="44">
        <v>0</v>
      </c>
      <c r="L127" s="44">
        <v>0</v>
      </c>
      <c r="M127" s="44">
        <f t="shared" si="68"/>
        <v>1111203585</v>
      </c>
      <c r="N127" s="44">
        <v>0</v>
      </c>
      <c r="O127" s="44">
        <v>87000000</v>
      </c>
      <c r="P127" s="44">
        <f t="shared" si="70"/>
        <v>1024203585</v>
      </c>
      <c r="Q127" s="58"/>
      <c r="R127" s="25">
        <f t="shared" si="63"/>
        <v>0</v>
      </c>
      <c r="S127" s="58"/>
      <c r="T127" s="59"/>
    </row>
    <row r="128" spans="1:21" ht="49.5" customHeight="1" x14ac:dyDescent="0.25">
      <c r="A128" s="95" t="s">
        <v>18</v>
      </c>
      <c r="B128" s="98" t="s">
        <v>89</v>
      </c>
      <c r="C128" s="98" t="s">
        <v>90</v>
      </c>
      <c r="D128" s="98" t="s">
        <v>92</v>
      </c>
      <c r="E128" s="98"/>
      <c r="F128" s="98"/>
      <c r="G128" s="12" t="s">
        <v>197</v>
      </c>
      <c r="H128" s="98" t="s">
        <v>5</v>
      </c>
      <c r="I128" s="99">
        <v>10</v>
      </c>
      <c r="J128" s="48">
        <f>J130</f>
        <v>4917600000</v>
      </c>
      <c r="K128" s="48">
        <f t="shared" ref="K128:T128" si="71">K130</f>
        <v>0</v>
      </c>
      <c r="L128" s="48">
        <f t="shared" si="71"/>
        <v>0</v>
      </c>
      <c r="M128" s="48">
        <f>M130</f>
        <v>4917600000</v>
      </c>
      <c r="N128" s="48">
        <f t="shared" si="71"/>
        <v>0</v>
      </c>
      <c r="O128" s="48">
        <f t="shared" si="71"/>
        <v>3820675275</v>
      </c>
      <c r="P128" s="48">
        <f>P130</f>
        <v>1096924725</v>
      </c>
      <c r="Q128" s="48">
        <f t="shared" si="71"/>
        <v>3820675275</v>
      </c>
      <c r="R128" s="26">
        <f t="shared" si="63"/>
        <v>0.77693900988286968</v>
      </c>
      <c r="S128" s="100">
        <f t="shared" si="71"/>
        <v>0</v>
      </c>
      <c r="T128" s="101">
        <f t="shared" si="71"/>
        <v>0</v>
      </c>
    </row>
    <row r="129" spans="1:20" ht="49.5" customHeight="1" x14ac:dyDescent="0.25">
      <c r="A129" s="95" t="s">
        <v>18</v>
      </c>
      <c r="B129" s="98" t="s">
        <v>89</v>
      </c>
      <c r="C129" s="98" t="s">
        <v>90</v>
      </c>
      <c r="D129" s="98" t="s">
        <v>92</v>
      </c>
      <c r="E129" s="98"/>
      <c r="F129" s="98"/>
      <c r="G129" s="12" t="s">
        <v>197</v>
      </c>
      <c r="H129" s="98" t="s">
        <v>8</v>
      </c>
      <c r="I129" s="99">
        <v>21</v>
      </c>
      <c r="J129" s="48">
        <f>J131</f>
        <v>2880000</v>
      </c>
      <c r="K129" s="48">
        <f t="shared" ref="K129:T129" si="72">K131</f>
        <v>0</v>
      </c>
      <c r="L129" s="48">
        <f t="shared" si="72"/>
        <v>0</v>
      </c>
      <c r="M129" s="48">
        <f t="shared" si="72"/>
        <v>2880000</v>
      </c>
      <c r="N129" s="48">
        <f t="shared" si="72"/>
        <v>0</v>
      </c>
      <c r="O129" s="48">
        <f t="shared" si="72"/>
        <v>2880000</v>
      </c>
      <c r="P129" s="48">
        <f>P131</f>
        <v>0</v>
      </c>
      <c r="Q129" s="100">
        <f t="shared" si="72"/>
        <v>2880000</v>
      </c>
      <c r="R129" s="26">
        <f t="shared" si="63"/>
        <v>1</v>
      </c>
      <c r="S129" s="100">
        <f t="shared" si="72"/>
        <v>0</v>
      </c>
      <c r="T129" s="101">
        <f t="shared" si="72"/>
        <v>0</v>
      </c>
    </row>
    <row r="130" spans="1:20" ht="33.75" customHeight="1" x14ac:dyDescent="0.25">
      <c r="A130" s="94" t="s">
        <v>18</v>
      </c>
      <c r="B130" s="56" t="s">
        <v>89</v>
      </c>
      <c r="C130" s="56" t="s">
        <v>90</v>
      </c>
      <c r="D130" s="56" t="s">
        <v>92</v>
      </c>
      <c r="E130" s="56" t="s">
        <v>144</v>
      </c>
      <c r="F130" s="56" t="s">
        <v>148</v>
      </c>
      <c r="G130" s="23" t="s">
        <v>173</v>
      </c>
      <c r="H130" s="56" t="s">
        <v>5</v>
      </c>
      <c r="I130" s="57">
        <v>10</v>
      </c>
      <c r="J130" s="58">
        <v>4917600000</v>
      </c>
      <c r="K130" s="58">
        <v>0</v>
      </c>
      <c r="L130" s="44">
        <v>0</v>
      </c>
      <c r="M130" s="44">
        <f t="shared" si="68"/>
        <v>4917600000</v>
      </c>
      <c r="N130" s="44">
        <v>0</v>
      </c>
      <c r="O130" s="44">
        <v>3820675275</v>
      </c>
      <c r="P130" s="44">
        <f t="shared" si="65"/>
        <v>1096924725</v>
      </c>
      <c r="Q130" s="58">
        <v>3820675275</v>
      </c>
      <c r="R130" s="25">
        <f t="shared" si="63"/>
        <v>0.77693900988286968</v>
      </c>
      <c r="S130" s="58"/>
      <c r="T130" s="59"/>
    </row>
    <row r="131" spans="1:20" ht="41.25" customHeight="1" x14ac:dyDescent="0.25">
      <c r="A131" s="94" t="s">
        <v>18</v>
      </c>
      <c r="B131" s="56" t="s">
        <v>89</v>
      </c>
      <c r="C131" s="56" t="s">
        <v>90</v>
      </c>
      <c r="D131" s="56" t="s">
        <v>92</v>
      </c>
      <c r="E131" s="56" t="s">
        <v>144</v>
      </c>
      <c r="F131" s="56" t="s">
        <v>149</v>
      </c>
      <c r="G131" s="23" t="s">
        <v>174</v>
      </c>
      <c r="H131" s="56" t="s">
        <v>8</v>
      </c>
      <c r="I131" s="57">
        <v>21</v>
      </c>
      <c r="J131" s="58">
        <v>2880000</v>
      </c>
      <c r="K131" s="58">
        <v>0</v>
      </c>
      <c r="L131" s="44">
        <v>0</v>
      </c>
      <c r="M131" s="44">
        <f t="shared" si="68"/>
        <v>2880000</v>
      </c>
      <c r="N131" s="44">
        <v>0</v>
      </c>
      <c r="O131" s="44">
        <v>2880000</v>
      </c>
      <c r="P131" s="44">
        <f t="shared" si="65"/>
        <v>0</v>
      </c>
      <c r="Q131" s="58">
        <v>2880000</v>
      </c>
      <c r="R131" s="25">
        <f t="shared" si="63"/>
        <v>1</v>
      </c>
      <c r="S131" s="58"/>
      <c r="T131" s="59"/>
    </row>
    <row r="132" spans="1:20" ht="51.75" customHeight="1" x14ac:dyDescent="0.25">
      <c r="A132" s="95" t="s">
        <v>18</v>
      </c>
      <c r="B132" s="98" t="s">
        <v>89</v>
      </c>
      <c r="C132" s="98" t="s">
        <v>90</v>
      </c>
      <c r="D132" s="98" t="s">
        <v>93</v>
      </c>
      <c r="E132" s="98"/>
      <c r="F132" s="98"/>
      <c r="G132" s="12" t="s">
        <v>198</v>
      </c>
      <c r="H132" s="98" t="s">
        <v>5</v>
      </c>
      <c r="I132" s="99">
        <v>10</v>
      </c>
      <c r="J132" s="100">
        <f>J133+J134+J135</f>
        <v>4764608000</v>
      </c>
      <c r="K132" s="100">
        <f>K133+K134+K135</f>
        <v>0</v>
      </c>
      <c r="L132" s="48">
        <f>L133+L134+L135</f>
        <v>0</v>
      </c>
      <c r="M132" s="48">
        <f t="shared" ref="M132:T132" si="73">M133+M134+M135</f>
        <v>4764608000</v>
      </c>
      <c r="N132" s="48">
        <f t="shared" si="73"/>
        <v>0</v>
      </c>
      <c r="O132" s="48">
        <f t="shared" si="73"/>
        <v>3205330948</v>
      </c>
      <c r="P132" s="48">
        <f>P133+P134+P135</f>
        <v>1559277052</v>
      </c>
      <c r="Q132" s="100">
        <f t="shared" si="73"/>
        <v>3205330948</v>
      </c>
      <c r="R132" s="26">
        <f t="shared" si="63"/>
        <v>0.67273759939957289</v>
      </c>
      <c r="S132" s="100">
        <f t="shared" si="73"/>
        <v>0</v>
      </c>
      <c r="T132" s="101">
        <f t="shared" si="73"/>
        <v>0</v>
      </c>
    </row>
    <row r="133" spans="1:20" ht="58.5" customHeight="1" x14ac:dyDescent="0.25">
      <c r="A133" s="94" t="s">
        <v>18</v>
      </c>
      <c r="B133" s="56" t="s">
        <v>89</v>
      </c>
      <c r="C133" s="56" t="s">
        <v>90</v>
      </c>
      <c r="D133" s="56" t="s">
        <v>93</v>
      </c>
      <c r="E133" s="56" t="s">
        <v>220</v>
      </c>
      <c r="F133" s="56" t="s">
        <v>155</v>
      </c>
      <c r="G133" s="23" t="s">
        <v>175</v>
      </c>
      <c r="H133" s="56" t="s">
        <v>5</v>
      </c>
      <c r="I133" s="57">
        <v>10</v>
      </c>
      <c r="J133" s="44">
        <v>3205330979</v>
      </c>
      <c r="K133" s="44"/>
      <c r="L133" s="44">
        <v>0</v>
      </c>
      <c r="M133" s="44">
        <f t="shared" si="68"/>
        <v>3205330979</v>
      </c>
      <c r="N133" s="44">
        <v>0</v>
      </c>
      <c r="O133" s="44">
        <v>3205330948</v>
      </c>
      <c r="P133" s="44">
        <f t="shared" si="65"/>
        <v>31</v>
      </c>
      <c r="Q133" s="58">
        <v>3205330948</v>
      </c>
      <c r="R133" s="25">
        <f t="shared" si="63"/>
        <v>0.99999999032861187</v>
      </c>
      <c r="S133" s="58"/>
      <c r="T133" s="59"/>
    </row>
    <row r="134" spans="1:20" ht="57.75" customHeight="1" x14ac:dyDescent="0.25">
      <c r="A134" s="94" t="s">
        <v>18</v>
      </c>
      <c r="B134" s="56" t="s">
        <v>89</v>
      </c>
      <c r="C134" s="56" t="s">
        <v>90</v>
      </c>
      <c r="D134" s="56" t="s">
        <v>93</v>
      </c>
      <c r="E134" s="56" t="s">
        <v>220</v>
      </c>
      <c r="F134" s="56" t="s">
        <v>156</v>
      </c>
      <c r="G134" s="23" t="s">
        <v>176</v>
      </c>
      <c r="H134" s="56" t="s">
        <v>5</v>
      </c>
      <c r="I134" s="57">
        <v>10</v>
      </c>
      <c r="J134" s="44">
        <v>1323487621</v>
      </c>
      <c r="K134" s="44">
        <v>0</v>
      </c>
      <c r="L134" s="44"/>
      <c r="M134" s="44">
        <f t="shared" si="68"/>
        <v>1323487621</v>
      </c>
      <c r="N134" s="44">
        <v>0</v>
      </c>
      <c r="O134" s="44">
        <v>0</v>
      </c>
      <c r="P134" s="44">
        <f t="shared" ref="P134:P135" si="74">+M134-O134-N134</f>
        <v>1323487621</v>
      </c>
      <c r="Q134" s="58"/>
      <c r="R134" s="25">
        <f t="shared" si="63"/>
        <v>0</v>
      </c>
      <c r="S134" s="58"/>
      <c r="T134" s="59"/>
    </row>
    <row r="135" spans="1:20" ht="57" customHeight="1" x14ac:dyDescent="0.25">
      <c r="A135" s="94" t="s">
        <v>18</v>
      </c>
      <c r="B135" s="56" t="s">
        <v>89</v>
      </c>
      <c r="C135" s="56" t="s">
        <v>90</v>
      </c>
      <c r="D135" s="56" t="s">
        <v>93</v>
      </c>
      <c r="E135" s="56" t="s">
        <v>220</v>
      </c>
      <c r="F135" s="56" t="s">
        <v>157</v>
      </c>
      <c r="G135" s="23" t="s">
        <v>177</v>
      </c>
      <c r="H135" s="56" t="s">
        <v>5</v>
      </c>
      <c r="I135" s="57">
        <v>10</v>
      </c>
      <c r="J135" s="44">
        <v>235789400</v>
      </c>
      <c r="K135" s="44">
        <v>0</v>
      </c>
      <c r="L135" s="44"/>
      <c r="M135" s="44">
        <f t="shared" si="68"/>
        <v>235789400</v>
      </c>
      <c r="N135" s="44">
        <v>0</v>
      </c>
      <c r="O135" s="44">
        <v>0</v>
      </c>
      <c r="P135" s="44">
        <f t="shared" si="74"/>
        <v>235789400</v>
      </c>
      <c r="Q135" s="58">
        <v>0</v>
      </c>
      <c r="R135" s="25">
        <f t="shared" si="63"/>
        <v>0</v>
      </c>
      <c r="S135" s="58">
        <v>0</v>
      </c>
      <c r="T135" s="59">
        <v>0</v>
      </c>
    </row>
    <row r="136" spans="1:20" ht="48" customHeight="1" x14ac:dyDescent="0.25">
      <c r="A136" s="95" t="s">
        <v>18</v>
      </c>
      <c r="B136" s="98" t="s">
        <v>89</v>
      </c>
      <c r="C136" s="98" t="s">
        <v>90</v>
      </c>
      <c r="D136" s="98" t="s">
        <v>94</v>
      </c>
      <c r="E136" s="98"/>
      <c r="F136" s="98"/>
      <c r="G136" s="12" t="s">
        <v>199</v>
      </c>
      <c r="H136" s="98" t="s">
        <v>5</v>
      </c>
      <c r="I136" s="99">
        <v>10</v>
      </c>
      <c r="J136" s="48">
        <f>J138+J139</f>
        <v>9851592000</v>
      </c>
      <c r="K136" s="48">
        <f t="shared" ref="K136:Q136" si="75">K138+K139</f>
        <v>0</v>
      </c>
      <c r="L136" s="48">
        <f t="shared" si="75"/>
        <v>0</v>
      </c>
      <c r="M136" s="48">
        <f t="shared" si="75"/>
        <v>9851592000</v>
      </c>
      <c r="N136" s="48">
        <f t="shared" si="75"/>
        <v>0</v>
      </c>
      <c r="O136" s="48">
        <f t="shared" si="75"/>
        <v>214093479.96000001</v>
      </c>
      <c r="P136" s="48">
        <f t="shared" si="75"/>
        <v>9637498520.0400009</v>
      </c>
      <c r="Q136" s="100">
        <f t="shared" si="75"/>
        <v>0</v>
      </c>
      <c r="R136" s="26">
        <f>IF(Q136&gt;1,Q136/(M136-N136),0)</f>
        <v>0</v>
      </c>
      <c r="S136" s="100">
        <f t="shared" ref="S136:T136" si="76">S138+S139</f>
        <v>0</v>
      </c>
      <c r="T136" s="101">
        <f t="shared" si="76"/>
        <v>0</v>
      </c>
    </row>
    <row r="137" spans="1:20" ht="46.5" customHeight="1" x14ac:dyDescent="0.25">
      <c r="A137" s="95" t="s">
        <v>18</v>
      </c>
      <c r="B137" s="98" t="s">
        <v>89</v>
      </c>
      <c r="C137" s="98" t="s">
        <v>90</v>
      </c>
      <c r="D137" s="98" t="s">
        <v>94</v>
      </c>
      <c r="E137" s="98"/>
      <c r="F137" s="98"/>
      <c r="G137" s="118" t="s">
        <v>199</v>
      </c>
      <c r="H137" s="98" t="s">
        <v>5</v>
      </c>
      <c r="I137" s="99">
        <v>21</v>
      </c>
      <c r="J137" s="100">
        <f>J140</f>
        <v>1191767000</v>
      </c>
      <c r="K137" s="100">
        <f t="shared" ref="K137:Q137" si="77">K140</f>
        <v>0</v>
      </c>
      <c r="L137" s="48">
        <f t="shared" si="77"/>
        <v>0</v>
      </c>
      <c r="M137" s="48">
        <f t="shared" si="77"/>
        <v>1191767000</v>
      </c>
      <c r="N137" s="48">
        <f t="shared" si="77"/>
        <v>0</v>
      </c>
      <c r="O137" s="48">
        <f t="shared" si="77"/>
        <v>0</v>
      </c>
      <c r="P137" s="48">
        <f t="shared" si="77"/>
        <v>1191767000</v>
      </c>
      <c r="Q137" s="100">
        <f t="shared" si="77"/>
        <v>0</v>
      </c>
      <c r="R137" s="26">
        <f>IF(Q137&gt;1,Q137/(M137-N137),0)</f>
        <v>0</v>
      </c>
      <c r="S137" s="100">
        <f t="shared" ref="S137:T137" si="78">S140</f>
        <v>0</v>
      </c>
      <c r="T137" s="101">
        <f t="shared" si="78"/>
        <v>0</v>
      </c>
    </row>
    <row r="138" spans="1:20" ht="46.5" customHeight="1" x14ac:dyDescent="0.25">
      <c r="A138" s="94" t="s">
        <v>18</v>
      </c>
      <c r="B138" s="56" t="s">
        <v>89</v>
      </c>
      <c r="C138" s="56" t="s">
        <v>90</v>
      </c>
      <c r="D138" s="56" t="s">
        <v>94</v>
      </c>
      <c r="E138" s="56" t="s">
        <v>218</v>
      </c>
      <c r="F138" s="56" t="s">
        <v>158</v>
      </c>
      <c r="G138" s="23" t="s">
        <v>178</v>
      </c>
      <c r="H138" s="56" t="s">
        <v>5</v>
      </c>
      <c r="I138" s="57">
        <v>10</v>
      </c>
      <c r="J138" s="58">
        <v>4332952000</v>
      </c>
      <c r="K138" s="58">
        <v>0</v>
      </c>
      <c r="L138" s="44"/>
      <c r="M138" s="44">
        <f>J138+K138-L138</f>
        <v>4332952000</v>
      </c>
      <c r="N138" s="44">
        <v>0</v>
      </c>
      <c r="O138" s="44">
        <v>0</v>
      </c>
      <c r="P138" s="44">
        <f>+M138-O138-N138</f>
        <v>4332952000</v>
      </c>
      <c r="Q138" s="58"/>
      <c r="R138" s="25">
        <f t="shared" si="63"/>
        <v>0</v>
      </c>
      <c r="S138" s="58"/>
      <c r="T138" s="59"/>
    </row>
    <row r="139" spans="1:20" ht="41.25" customHeight="1" x14ac:dyDescent="0.25">
      <c r="A139" s="94" t="s">
        <v>18</v>
      </c>
      <c r="B139" s="56" t="s">
        <v>89</v>
      </c>
      <c r="C139" s="56" t="s">
        <v>90</v>
      </c>
      <c r="D139" s="56" t="s">
        <v>94</v>
      </c>
      <c r="E139" s="56" t="s">
        <v>218</v>
      </c>
      <c r="F139" s="56" t="s">
        <v>159</v>
      </c>
      <c r="G139" s="23" t="s">
        <v>179</v>
      </c>
      <c r="H139" s="56" t="s">
        <v>5</v>
      </c>
      <c r="I139" s="57">
        <v>10</v>
      </c>
      <c r="J139" s="44">
        <v>5518640000</v>
      </c>
      <c r="K139" s="44"/>
      <c r="L139" s="44"/>
      <c r="M139" s="44">
        <f>J139+K139-L139</f>
        <v>5518640000</v>
      </c>
      <c r="N139" s="44">
        <v>0</v>
      </c>
      <c r="O139" s="44">
        <v>214093479.96000001</v>
      </c>
      <c r="P139" s="44">
        <f>+M139-O139-N139</f>
        <v>5304546520.04</v>
      </c>
      <c r="Q139" s="58"/>
      <c r="R139" s="25">
        <f t="shared" si="63"/>
        <v>0</v>
      </c>
      <c r="S139" s="58"/>
      <c r="T139" s="59"/>
    </row>
    <row r="140" spans="1:20" ht="41.25" customHeight="1" x14ac:dyDescent="0.25">
      <c r="A140" s="94" t="s">
        <v>18</v>
      </c>
      <c r="B140" s="56" t="s">
        <v>89</v>
      </c>
      <c r="C140" s="56" t="s">
        <v>90</v>
      </c>
      <c r="D140" s="56" t="s">
        <v>94</v>
      </c>
      <c r="E140" s="56" t="s">
        <v>218</v>
      </c>
      <c r="F140" s="56" t="s">
        <v>158</v>
      </c>
      <c r="G140" s="23" t="s">
        <v>178</v>
      </c>
      <c r="H140" s="56" t="s">
        <v>8</v>
      </c>
      <c r="I140" s="57">
        <v>21</v>
      </c>
      <c r="J140" s="44">
        <v>1191767000</v>
      </c>
      <c r="K140" s="44">
        <v>0</v>
      </c>
      <c r="L140" s="44"/>
      <c r="M140" s="44">
        <f t="shared" si="68"/>
        <v>1191767000</v>
      </c>
      <c r="N140" s="44">
        <v>0</v>
      </c>
      <c r="O140" s="44">
        <v>0</v>
      </c>
      <c r="P140" s="44">
        <f t="shared" ref="P140" si="79">+M140-O140-N140</f>
        <v>1191767000</v>
      </c>
      <c r="Q140" s="58"/>
      <c r="R140" s="25">
        <f>IF(Q140&gt;1,Q140/(M140-N140),0)</f>
        <v>0</v>
      </c>
      <c r="S140" s="115"/>
      <c r="T140" s="59"/>
    </row>
    <row r="141" spans="1:20" s="102" customFormat="1" ht="41.25" customHeight="1" x14ac:dyDescent="0.25">
      <c r="A141" s="95" t="s">
        <v>18</v>
      </c>
      <c r="B141" s="98" t="s">
        <v>89</v>
      </c>
      <c r="C141" s="98" t="s">
        <v>90</v>
      </c>
      <c r="D141" s="98" t="s">
        <v>95</v>
      </c>
      <c r="E141" s="98"/>
      <c r="F141" s="98"/>
      <c r="G141" s="118" t="s">
        <v>212</v>
      </c>
      <c r="H141" s="98" t="s">
        <v>5</v>
      </c>
      <c r="I141" s="99">
        <v>10</v>
      </c>
      <c r="J141" s="48">
        <f>J142+J143+J144</f>
        <v>1900000000</v>
      </c>
      <c r="K141" s="48">
        <f>K142+K143+K144</f>
        <v>0</v>
      </c>
      <c r="L141" s="48">
        <f t="shared" ref="L141:T141" si="80">L142+L143+L144</f>
        <v>0</v>
      </c>
      <c r="M141" s="48">
        <f t="shared" si="80"/>
        <v>1900000000</v>
      </c>
      <c r="N141" s="48">
        <f t="shared" si="80"/>
        <v>0</v>
      </c>
      <c r="O141" s="48">
        <f t="shared" si="80"/>
        <v>0</v>
      </c>
      <c r="P141" s="48">
        <f>P142+P143+P144</f>
        <v>1900000000</v>
      </c>
      <c r="Q141" s="100">
        <f t="shared" si="80"/>
        <v>0</v>
      </c>
      <c r="R141" s="26">
        <f t="shared" si="63"/>
        <v>0</v>
      </c>
      <c r="S141" s="100">
        <f t="shared" si="80"/>
        <v>0</v>
      </c>
      <c r="T141" s="101">
        <f t="shared" si="80"/>
        <v>0</v>
      </c>
    </row>
    <row r="142" spans="1:20" s="47" customFormat="1" ht="55.5" customHeight="1" x14ac:dyDescent="0.25">
      <c r="A142" s="94" t="s">
        <v>18</v>
      </c>
      <c r="B142" s="56" t="s">
        <v>89</v>
      </c>
      <c r="C142" s="56" t="s">
        <v>90</v>
      </c>
      <c r="D142" s="56" t="s">
        <v>95</v>
      </c>
      <c r="E142" s="56" t="s">
        <v>218</v>
      </c>
      <c r="F142" s="56" t="s">
        <v>160</v>
      </c>
      <c r="G142" s="23" t="s">
        <v>180</v>
      </c>
      <c r="H142" s="56" t="s">
        <v>5</v>
      </c>
      <c r="I142" s="57">
        <v>10</v>
      </c>
      <c r="J142" s="58">
        <v>440000000</v>
      </c>
      <c r="K142" s="44">
        <v>0</v>
      </c>
      <c r="L142" s="44"/>
      <c r="M142" s="44">
        <f t="shared" si="68"/>
        <v>440000000</v>
      </c>
      <c r="N142" s="113">
        <v>0</v>
      </c>
      <c r="O142" s="44">
        <v>0</v>
      </c>
      <c r="P142" s="44">
        <f t="shared" si="65"/>
        <v>440000000</v>
      </c>
      <c r="Q142" s="58">
        <v>0</v>
      </c>
      <c r="R142" s="25">
        <f t="shared" si="63"/>
        <v>0</v>
      </c>
      <c r="S142" s="58">
        <v>0</v>
      </c>
      <c r="T142" s="59">
        <v>0</v>
      </c>
    </row>
    <row r="143" spans="1:20" s="47" customFormat="1" ht="48" customHeight="1" x14ac:dyDescent="0.25">
      <c r="A143" s="94" t="s">
        <v>18</v>
      </c>
      <c r="B143" s="56" t="s">
        <v>89</v>
      </c>
      <c r="C143" s="56" t="s">
        <v>90</v>
      </c>
      <c r="D143" s="56" t="s">
        <v>95</v>
      </c>
      <c r="E143" s="56" t="s">
        <v>218</v>
      </c>
      <c r="F143" s="56" t="s">
        <v>161</v>
      </c>
      <c r="G143" s="23" t="s">
        <v>181</v>
      </c>
      <c r="H143" s="56" t="s">
        <v>5</v>
      </c>
      <c r="I143" s="57">
        <v>10</v>
      </c>
      <c r="J143" s="58">
        <v>1300000000</v>
      </c>
      <c r="K143" s="44"/>
      <c r="L143" s="44"/>
      <c r="M143" s="44">
        <f t="shared" si="68"/>
        <v>1300000000</v>
      </c>
      <c r="N143" s="113">
        <v>0</v>
      </c>
      <c r="O143" s="44">
        <v>0</v>
      </c>
      <c r="P143" s="44">
        <f t="shared" ref="P143:P144" si="81">+M143-O143-N143</f>
        <v>1300000000</v>
      </c>
      <c r="Q143" s="58"/>
      <c r="R143" s="25">
        <f t="shared" si="63"/>
        <v>0</v>
      </c>
      <c r="S143" s="58"/>
      <c r="T143" s="59"/>
    </row>
    <row r="144" spans="1:20" s="47" customFormat="1" ht="42.75" customHeight="1" x14ac:dyDescent="0.25">
      <c r="A144" s="94" t="s">
        <v>18</v>
      </c>
      <c r="B144" s="56" t="s">
        <v>89</v>
      </c>
      <c r="C144" s="56" t="s">
        <v>90</v>
      </c>
      <c r="D144" s="56" t="s">
        <v>95</v>
      </c>
      <c r="E144" s="56" t="s">
        <v>218</v>
      </c>
      <c r="F144" s="56" t="s">
        <v>162</v>
      </c>
      <c r="G144" s="23" t="s">
        <v>182</v>
      </c>
      <c r="H144" s="56" t="s">
        <v>5</v>
      </c>
      <c r="I144" s="57">
        <v>10</v>
      </c>
      <c r="J144" s="58">
        <v>160000000</v>
      </c>
      <c r="K144" s="44">
        <v>0</v>
      </c>
      <c r="L144" s="44"/>
      <c r="M144" s="44">
        <f t="shared" si="68"/>
        <v>160000000</v>
      </c>
      <c r="N144" s="113">
        <v>0</v>
      </c>
      <c r="O144" s="44">
        <v>0</v>
      </c>
      <c r="P144" s="44">
        <f t="shared" si="81"/>
        <v>160000000</v>
      </c>
      <c r="Q144" s="58">
        <v>0</v>
      </c>
      <c r="R144" s="25">
        <f t="shared" si="63"/>
        <v>0</v>
      </c>
      <c r="S144" s="58">
        <v>0</v>
      </c>
      <c r="T144" s="59">
        <v>0</v>
      </c>
    </row>
    <row r="145" spans="1:20" s="47" customFormat="1" ht="42.75" customHeight="1" x14ac:dyDescent="0.25">
      <c r="A145" s="95" t="s">
        <v>18</v>
      </c>
      <c r="B145" s="98" t="s">
        <v>89</v>
      </c>
      <c r="C145" s="98" t="s">
        <v>90</v>
      </c>
      <c r="D145" s="98">
        <v>16</v>
      </c>
      <c r="E145" s="98"/>
      <c r="F145" s="98"/>
      <c r="G145" s="12" t="s">
        <v>200</v>
      </c>
      <c r="H145" s="98" t="s">
        <v>5</v>
      </c>
      <c r="I145" s="99">
        <v>10</v>
      </c>
      <c r="J145" s="100">
        <f>J146+J147+J148+J149</f>
        <v>21856000000</v>
      </c>
      <c r="K145" s="48">
        <f t="shared" ref="K145:T145" si="82">K146+K147+K148+K149</f>
        <v>0</v>
      </c>
      <c r="L145" s="48">
        <f t="shared" si="82"/>
        <v>0</v>
      </c>
      <c r="M145" s="48">
        <f>M146+M147+M148+M149</f>
        <v>21856000000</v>
      </c>
      <c r="N145" s="48">
        <f t="shared" si="82"/>
        <v>0</v>
      </c>
      <c r="O145" s="48">
        <f t="shared" si="82"/>
        <v>2960391241</v>
      </c>
      <c r="P145" s="48">
        <f>P146+P147+P148+P149</f>
        <v>18895608759</v>
      </c>
      <c r="Q145" s="100">
        <f t="shared" si="82"/>
        <v>2960391241</v>
      </c>
      <c r="R145" s="26">
        <f t="shared" si="63"/>
        <v>0.13544981885980967</v>
      </c>
      <c r="S145" s="100">
        <f t="shared" si="82"/>
        <v>0</v>
      </c>
      <c r="T145" s="101">
        <f t="shared" si="82"/>
        <v>0</v>
      </c>
    </row>
    <row r="146" spans="1:20" s="47" customFormat="1" ht="56.25" customHeight="1" x14ac:dyDescent="0.25">
      <c r="A146" s="94" t="s">
        <v>18</v>
      </c>
      <c r="B146" s="56" t="s">
        <v>89</v>
      </c>
      <c r="C146" s="56" t="s">
        <v>90</v>
      </c>
      <c r="D146" s="56">
        <v>16</v>
      </c>
      <c r="E146" s="56" t="s">
        <v>220</v>
      </c>
      <c r="F146" s="56" t="s">
        <v>150</v>
      </c>
      <c r="G146" s="23" t="s">
        <v>183</v>
      </c>
      <c r="H146" s="56" t="s">
        <v>5</v>
      </c>
      <c r="I146" s="57">
        <v>10</v>
      </c>
      <c r="J146" s="58">
        <v>14263763540</v>
      </c>
      <c r="K146" s="44">
        <v>0</v>
      </c>
      <c r="L146" s="44"/>
      <c r="M146" s="44">
        <f t="shared" si="68"/>
        <v>14263763540</v>
      </c>
      <c r="N146" s="44">
        <v>0</v>
      </c>
      <c r="O146" s="44">
        <v>0</v>
      </c>
      <c r="P146" s="44">
        <f t="shared" si="65"/>
        <v>14263763540</v>
      </c>
      <c r="Q146" s="58"/>
      <c r="R146" s="25">
        <f t="shared" si="63"/>
        <v>0</v>
      </c>
      <c r="S146" s="58"/>
      <c r="T146" s="59"/>
    </row>
    <row r="147" spans="1:20" s="47" customFormat="1" ht="48.75" customHeight="1" x14ac:dyDescent="0.25">
      <c r="A147" s="94" t="s">
        <v>18</v>
      </c>
      <c r="B147" s="56" t="s">
        <v>89</v>
      </c>
      <c r="C147" s="56" t="s">
        <v>90</v>
      </c>
      <c r="D147" s="56">
        <v>16</v>
      </c>
      <c r="E147" s="56" t="s">
        <v>220</v>
      </c>
      <c r="F147" s="56" t="s">
        <v>148</v>
      </c>
      <c r="G147" s="23" t="s">
        <v>184</v>
      </c>
      <c r="H147" s="56" t="s">
        <v>5</v>
      </c>
      <c r="I147" s="57">
        <v>10</v>
      </c>
      <c r="J147" s="58">
        <v>5531215836</v>
      </c>
      <c r="K147" s="44">
        <v>0</v>
      </c>
      <c r="L147" s="44"/>
      <c r="M147" s="44">
        <f t="shared" si="68"/>
        <v>5531215836</v>
      </c>
      <c r="N147" s="113">
        <v>0</v>
      </c>
      <c r="O147" s="44">
        <v>2960391241</v>
      </c>
      <c r="P147" s="44">
        <f t="shared" ref="P147:P148" si="83">+M147-O147-N147</f>
        <v>2570824595</v>
      </c>
      <c r="Q147" s="58">
        <v>2960391241</v>
      </c>
      <c r="R147" s="25">
        <f t="shared" si="63"/>
        <v>0.53521528155387643</v>
      </c>
      <c r="S147" s="58"/>
      <c r="T147" s="59"/>
    </row>
    <row r="148" spans="1:20" s="47" customFormat="1" ht="54" customHeight="1" x14ac:dyDescent="0.25">
      <c r="A148" s="94" t="s">
        <v>18</v>
      </c>
      <c r="B148" s="56" t="s">
        <v>89</v>
      </c>
      <c r="C148" s="56" t="s">
        <v>90</v>
      </c>
      <c r="D148" s="56">
        <v>16</v>
      </c>
      <c r="E148" s="56" t="s">
        <v>220</v>
      </c>
      <c r="F148" s="56" t="s">
        <v>156</v>
      </c>
      <c r="G148" s="23" t="s">
        <v>185</v>
      </c>
      <c r="H148" s="56" t="s">
        <v>5</v>
      </c>
      <c r="I148" s="57">
        <v>10</v>
      </c>
      <c r="J148" s="58">
        <v>1443612624</v>
      </c>
      <c r="K148" s="44">
        <v>0</v>
      </c>
      <c r="L148" s="44"/>
      <c r="M148" s="44">
        <f t="shared" si="68"/>
        <v>1443612624</v>
      </c>
      <c r="N148" s="44">
        <v>0</v>
      </c>
      <c r="O148" s="44">
        <v>0</v>
      </c>
      <c r="P148" s="44">
        <f t="shared" si="83"/>
        <v>1443612624</v>
      </c>
      <c r="Q148" s="58"/>
      <c r="R148" s="25">
        <f t="shared" si="63"/>
        <v>0</v>
      </c>
      <c r="S148" s="58"/>
      <c r="T148" s="59"/>
    </row>
    <row r="149" spans="1:20" s="47" customFormat="1" ht="56.25" customHeight="1" x14ac:dyDescent="0.25">
      <c r="A149" s="94" t="s">
        <v>18</v>
      </c>
      <c r="B149" s="56" t="s">
        <v>89</v>
      </c>
      <c r="C149" s="56" t="s">
        <v>90</v>
      </c>
      <c r="D149" s="56">
        <v>16</v>
      </c>
      <c r="E149" s="56" t="s">
        <v>220</v>
      </c>
      <c r="F149" s="56" t="s">
        <v>154</v>
      </c>
      <c r="G149" s="23" t="s">
        <v>186</v>
      </c>
      <c r="H149" s="56" t="s">
        <v>5</v>
      </c>
      <c r="I149" s="57">
        <v>10</v>
      </c>
      <c r="J149" s="58">
        <v>617408000</v>
      </c>
      <c r="K149" s="44">
        <v>0</v>
      </c>
      <c r="L149" s="44"/>
      <c r="M149" s="44">
        <f t="shared" si="68"/>
        <v>617408000</v>
      </c>
      <c r="N149" s="113">
        <v>0</v>
      </c>
      <c r="O149" s="44">
        <v>0</v>
      </c>
      <c r="P149" s="114">
        <f>+M149-O149-N149</f>
        <v>617408000</v>
      </c>
      <c r="Q149" s="58"/>
      <c r="R149" s="25">
        <f t="shared" si="63"/>
        <v>0</v>
      </c>
      <c r="S149" s="58"/>
      <c r="T149" s="59"/>
    </row>
    <row r="150" spans="1:20" ht="31.5" customHeight="1" x14ac:dyDescent="0.25">
      <c r="A150" s="95" t="s">
        <v>18</v>
      </c>
      <c r="B150" s="11">
        <v>2999</v>
      </c>
      <c r="C150" s="11"/>
      <c r="D150" s="11"/>
      <c r="E150" s="11"/>
      <c r="F150" s="11"/>
      <c r="G150" s="12" t="s">
        <v>231</v>
      </c>
      <c r="H150" s="11" t="s">
        <v>5</v>
      </c>
      <c r="I150" s="13">
        <v>10</v>
      </c>
      <c r="J150" s="14">
        <f>J151</f>
        <v>52902704000</v>
      </c>
      <c r="K150" s="14">
        <f t="shared" ref="K150:Q150" si="84">K151</f>
        <v>0</v>
      </c>
      <c r="L150" s="24">
        <f t="shared" si="84"/>
        <v>0</v>
      </c>
      <c r="M150" s="48">
        <f t="shared" si="84"/>
        <v>52902704000</v>
      </c>
      <c r="N150" s="24">
        <f>N151</f>
        <v>0</v>
      </c>
      <c r="O150" s="24">
        <f>O151</f>
        <v>14125115104.880001</v>
      </c>
      <c r="P150" s="24">
        <f t="shared" si="84"/>
        <v>38777588895.119995</v>
      </c>
      <c r="Q150" s="14">
        <f t="shared" si="84"/>
        <v>13341382983.880001</v>
      </c>
      <c r="R150" s="26">
        <f t="shared" si="63"/>
        <v>0.25218716578041078</v>
      </c>
      <c r="S150" s="14">
        <f>S151</f>
        <v>0</v>
      </c>
      <c r="T150" s="22">
        <f t="shared" ref="T150" si="85">T151</f>
        <v>0</v>
      </c>
    </row>
    <row r="151" spans="1:20" ht="31.5" customHeight="1" x14ac:dyDescent="0.25">
      <c r="A151" s="95" t="s">
        <v>18</v>
      </c>
      <c r="B151" s="11" t="s">
        <v>96</v>
      </c>
      <c r="C151" s="11" t="s">
        <v>90</v>
      </c>
      <c r="D151" s="11"/>
      <c r="E151" s="11"/>
      <c r="F151" s="11"/>
      <c r="G151" s="12" t="s">
        <v>207</v>
      </c>
      <c r="H151" s="11" t="s">
        <v>5</v>
      </c>
      <c r="I151" s="13">
        <v>10</v>
      </c>
      <c r="J151" s="14">
        <f t="shared" ref="J151:Q151" si="86">J152+J154+J157+J160+J162+J164+J166+J169</f>
        <v>52902704000</v>
      </c>
      <c r="K151" s="14">
        <f t="shared" si="86"/>
        <v>0</v>
      </c>
      <c r="L151" s="24">
        <f t="shared" si="86"/>
        <v>0</v>
      </c>
      <c r="M151" s="48">
        <f t="shared" si="86"/>
        <v>52902704000</v>
      </c>
      <c r="N151" s="24">
        <f t="shared" si="86"/>
        <v>0</v>
      </c>
      <c r="O151" s="24">
        <f t="shared" si="86"/>
        <v>14125115104.880001</v>
      </c>
      <c r="P151" s="24">
        <f t="shared" si="86"/>
        <v>38777588895.119995</v>
      </c>
      <c r="Q151" s="14">
        <f t="shared" si="86"/>
        <v>13341382983.880001</v>
      </c>
      <c r="R151" s="26">
        <f t="shared" si="63"/>
        <v>0.25218716578041078</v>
      </c>
      <c r="S151" s="14">
        <f>S152+S154+S157+S160+S162+S164+S166+S169</f>
        <v>0</v>
      </c>
      <c r="T151" s="22">
        <f>T152+T154+T157+T160+T162+T164+T166+T169</f>
        <v>0</v>
      </c>
    </row>
    <row r="152" spans="1:20" ht="31.5" customHeight="1" x14ac:dyDescent="0.25">
      <c r="A152" s="95" t="s">
        <v>18</v>
      </c>
      <c r="B152" s="11" t="s">
        <v>96</v>
      </c>
      <c r="C152" s="98" t="s">
        <v>90</v>
      </c>
      <c r="D152" s="98" t="s">
        <v>93</v>
      </c>
      <c r="E152" s="11"/>
      <c r="F152" s="11"/>
      <c r="G152" s="12" t="s">
        <v>201</v>
      </c>
      <c r="H152" s="98" t="s">
        <v>5</v>
      </c>
      <c r="I152" s="99">
        <v>10</v>
      </c>
      <c r="J152" s="14">
        <f>J153</f>
        <v>1040000000</v>
      </c>
      <c r="K152" s="24">
        <f t="shared" ref="K152:T152" si="87">K153</f>
        <v>0</v>
      </c>
      <c r="L152" s="24">
        <f t="shared" si="87"/>
        <v>0</v>
      </c>
      <c r="M152" s="48">
        <f t="shared" si="87"/>
        <v>1040000000</v>
      </c>
      <c r="N152" s="24">
        <f t="shared" si="87"/>
        <v>0</v>
      </c>
      <c r="O152" s="24">
        <f>O153</f>
        <v>0</v>
      </c>
      <c r="P152" s="24">
        <f>P153</f>
        <v>1040000000</v>
      </c>
      <c r="Q152" s="14">
        <f t="shared" si="87"/>
        <v>0</v>
      </c>
      <c r="R152" s="26">
        <f t="shared" si="63"/>
        <v>0</v>
      </c>
      <c r="S152" s="14">
        <f t="shared" si="87"/>
        <v>0</v>
      </c>
      <c r="T152" s="22">
        <f t="shared" si="87"/>
        <v>0</v>
      </c>
    </row>
    <row r="153" spans="1:20" ht="42.75" customHeight="1" x14ac:dyDescent="0.25">
      <c r="A153" s="94" t="s">
        <v>18</v>
      </c>
      <c r="B153" s="7" t="s">
        <v>96</v>
      </c>
      <c r="C153" s="56" t="s">
        <v>90</v>
      </c>
      <c r="D153" s="56" t="s">
        <v>93</v>
      </c>
      <c r="E153" s="56" t="s">
        <v>221</v>
      </c>
      <c r="F153" s="56" t="s">
        <v>165</v>
      </c>
      <c r="G153" s="23" t="s">
        <v>187</v>
      </c>
      <c r="H153" s="56" t="s">
        <v>5</v>
      </c>
      <c r="I153" s="57">
        <v>10</v>
      </c>
      <c r="J153" s="44">
        <v>1040000000</v>
      </c>
      <c r="K153" s="44">
        <v>0</v>
      </c>
      <c r="L153" s="44">
        <v>0</v>
      </c>
      <c r="M153" s="44">
        <f t="shared" ref="M153:M172" si="88">J153+K153-L153</f>
        <v>1040000000</v>
      </c>
      <c r="N153" s="44">
        <v>0</v>
      </c>
      <c r="O153" s="44">
        <v>0</v>
      </c>
      <c r="P153" s="27">
        <f t="shared" ref="P153:P165" si="89">+M153-O153-N153</f>
        <v>1040000000</v>
      </c>
      <c r="Q153" s="58"/>
      <c r="R153" s="25">
        <f t="shared" si="63"/>
        <v>0</v>
      </c>
      <c r="S153" s="58">
        <v>0</v>
      </c>
      <c r="T153" s="59">
        <v>0</v>
      </c>
    </row>
    <row r="154" spans="1:20" ht="48" customHeight="1" x14ac:dyDescent="0.25">
      <c r="A154" s="95" t="s">
        <v>18</v>
      </c>
      <c r="B154" s="98" t="s">
        <v>96</v>
      </c>
      <c r="C154" s="98" t="s">
        <v>90</v>
      </c>
      <c r="D154" s="98" t="s">
        <v>94</v>
      </c>
      <c r="E154" s="98"/>
      <c r="F154" s="98"/>
      <c r="G154" s="12" t="s">
        <v>202</v>
      </c>
      <c r="H154" s="98" t="s">
        <v>5</v>
      </c>
      <c r="I154" s="99">
        <v>10</v>
      </c>
      <c r="J154" s="48">
        <f>J155+J156</f>
        <v>23019524233</v>
      </c>
      <c r="K154" s="48">
        <f t="shared" ref="K154:T154" si="90">K155+K156</f>
        <v>0</v>
      </c>
      <c r="L154" s="48">
        <f t="shared" si="90"/>
        <v>0</v>
      </c>
      <c r="M154" s="48">
        <f>M155+M156</f>
        <v>23019524233</v>
      </c>
      <c r="N154" s="48">
        <f t="shared" si="90"/>
        <v>0</v>
      </c>
      <c r="O154" s="48">
        <f>O155+O156</f>
        <v>11893568865.02</v>
      </c>
      <c r="P154" s="24">
        <f>P155+P156</f>
        <v>11125955367.98</v>
      </c>
      <c r="Q154" s="100">
        <f>Q155+Q156</f>
        <v>11893568865.02</v>
      </c>
      <c r="R154" s="26">
        <f t="shared" si="63"/>
        <v>0.51667309648258453</v>
      </c>
      <c r="S154" s="100">
        <f t="shared" si="90"/>
        <v>0</v>
      </c>
      <c r="T154" s="101">
        <f t="shared" si="90"/>
        <v>0</v>
      </c>
    </row>
    <row r="155" spans="1:20" ht="45" customHeight="1" x14ac:dyDescent="0.25">
      <c r="A155" s="94" t="s">
        <v>18</v>
      </c>
      <c r="B155" s="56" t="s">
        <v>96</v>
      </c>
      <c r="C155" s="56" t="s">
        <v>90</v>
      </c>
      <c r="D155" s="56" t="s">
        <v>94</v>
      </c>
      <c r="E155" s="56" t="s">
        <v>221</v>
      </c>
      <c r="F155" s="56" t="s">
        <v>163</v>
      </c>
      <c r="G155" s="23" t="s">
        <v>188</v>
      </c>
      <c r="H155" s="56" t="s">
        <v>5</v>
      </c>
      <c r="I155" s="57">
        <v>10</v>
      </c>
      <c r="J155" s="58">
        <v>1055000000</v>
      </c>
      <c r="K155" s="44">
        <v>0</v>
      </c>
      <c r="L155" s="44">
        <v>0</v>
      </c>
      <c r="M155" s="44">
        <f t="shared" si="88"/>
        <v>1055000000</v>
      </c>
      <c r="N155" s="44">
        <v>0</v>
      </c>
      <c r="O155" s="44">
        <v>0</v>
      </c>
      <c r="P155" s="27">
        <f t="shared" si="89"/>
        <v>1055000000</v>
      </c>
      <c r="Q155" s="58">
        <v>0</v>
      </c>
      <c r="R155" s="25">
        <f t="shared" si="63"/>
        <v>0</v>
      </c>
      <c r="S155" s="58"/>
      <c r="T155" s="59"/>
    </row>
    <row r="156" spans="1:20" ht="47.25" customHeight="1" x14ac:dyDescent="0.25">
      <c r="A156" s="94" t="s">
        <v>18</v>
      </c>
      <c r="B156" s="56" t="s">
        <v>96</v>
      </c>
      <c r="C156" s="56" t="s">
        <v>90</v>
      </c>
      <c r="D156" s="56" t="s">
        <v>94</v>
      </c>
      <c r="E156" s="56" t="s">
        <v>221</v>
      </c>
      <c r="F156" s="56" t="s">
        <v>164</v>
      </c>
      <c r="G156" s="23" t="s">
        <v>189</v>
      </c>
      <c r="H156" s="56" t="s">
        <v>5</v>
      </c>
      <c r="I156" s="57">
        <v>10</v>
      </c>
      <c r="J156" s="58">
        <v>21964524233</v>
      </c>
      <c r="K156" s="44">
        <v>0</v>
      </c>
      <c r="L156" s="44">
        <v>0</v>
      </c>
      <c r="M156" s="44">
        <v>21964524233</v>
      </c>
      <c r="N156" s="44">
        <v>0</v>
      </c>
      <c r="O156" s="44">
        <v>11893568865.02</v>
      </c>
      <c r="P156" s="27">
        <f>+M156-O156-N156</f>
        <v>10070955367.98</v>
      </c>
      <c r="Q156" s="58">
        <v>11893568865.02</v>
      </c>
      <c r="R156" s="25">
        <f t="shared" si="63"/>
        <v>0.54148993799514367</v>
      </c>
      <c r="S156" s="58"/>
      <c r="T156" s="59"/>
    </row>
    <row r="157" spans="1:20" ht="47.25" customHeight="1" x14ac:dyDescent="0.25">
      <c r="A157" s="95" t="s">
        <v>18</v>
      </c>
      <c r="B157" s="98" t="s">
        <v>96</v>
      </c>
      <c r="C157" s="98" t="s">
        <v>90</v>
      </c>
      <c r="D157" s="98" t="s">
        <v>95</v>
      </c>
      <c r="E157" s="98"/>
      <c r="F157" s="98"/>
      <c r="G157" s="12" t="s">
        <v>203</v>
      </c>
      <c r="H157" s="98" t="s">
        <v>5</v>
      </c>
      <c r="I157" s="99">
        <v>10</v>
      </c>
      <c r="J157" s="100">
        <f>J158+J159</f>
        <v>5464000000</v>
      </c>
      <c r="K157" s="48">
        <f t="shared" ref="K157:T157" si="91">K158+K159</f>
        <v>0</v>
      </c>
      <c r="L157" s="48">
        <f t="shared" si="91"/>
        <v>0</v>
      </c>
      <c r="M157" s="48">
        <f t="shared" si="91"/>
        <v>5464000000</v>
      </c>
      <c r="N157" s="48">
        <f t="shared" si="91"/>
        <v>0</v>
      </c>
      <c r="O157" s="48">
        <f>O158+O159</f>
        <v>1226786665</v>
      </c>
      <c r="P157" s="24">
        <f>P158+P159</f>
        <v>4237213335</v>
      </c>
      <c r="Q157" s="100">
        <f t="shared" si="91"/>
        <v>1007372572</v>
      </c>
      <c r="R157" s="26">
        <f t="shared" si="63"/>
        <v>0.1843654048316252</v>
      </c>
      <c r="S157" s="100">
        <f t="shared" si="91"/>
        <v>0</v>
      </c>
      <c r="T157" s="101">
        <f t="shared" si="91"/>
        <v>0</v>
      </c>
    </row>
    <row r="158" spans="1:20" ht="41.25" customHeight="1" x14ac:dyDescent="0.25">
      <c r="A158" s="94" t="s">
        <v>18</v>
      </c>
      <c r="B158" s="56" t="s">
        <v>96</v>
      </c>
      <c r="C158" s="56" t="s">
        <v>90</v>
      </c>
      <c r="D158" s="56" t="s">
        <v>95</v>
      </c>
      <c r="E158" s="56" t="s">
        <v>221</v>
      </c>
      <c r="F158" s="56" t="s">
        <v>166</v>
      </c>
      <c r="G158" s="23" t="s">
        <v>190</v>
      </c>
      <c r="H158" s="56" t="s">
        <v>5</v>
      </c>
      <c r="I158" s="57">
        <v>10</v>
      </c>
      <c r="J158" s="58">
        <v>1049493214</v>
      </c>
      <c r="K158" s="44">
        <v>0</v>
      </c>
      <c r="L158" s="44">
        <v>0</v>
      </c>
      <c r="M158" s="44">
        <f t="shared" si="88"/>
        <v>1049493214</v>
      </c>
      <c r="N158" s="44">
        <v>0</v>
      </c>
      <c r="O158" s="44">
        <v>0</v>
      </c>
      <c r="P158" s="27">
        <f t="shared" si="89"/>
        <v>1049493214</v>
      </c>
      <c r="Q158" s="58">
        <v>0</v>
      </c>
      <c r="R158" s="25">
        <f t="shared" si="63"/>
        <v>0</v>
      </c>
      <c r="S158" s="58"/>
      <c r="T158" s="59"/>
    </row>
    <row r="159" spans="1:20" ht="47.25" customHeight="1" x14ac:dyDescent="0.25">
      <c r="A159" s="94" t="s">
        <v>18</v>
      </c>
      <c r="B159" s="56" t="s">
        <v>96</v>
      </c>
      <c r="C159" s="56" t="s">
        <v>90</v>
      </c>
      <c r="D159" s="56" t="s">
        <v>95</v>
      </c>
      <c r="E159" s="56" t="s">
        <v>221</v>
      </c>
      <c r="F159" s="56" t="s">
        <v>164</v>
      </c>
      <c r="G159" s="23" t="s">
        <v>191</v>
      </c>
      <c r="H159" s="56" t="s">
        <v>5</v>
      </c>
      <c r="I159" s="57">
        <v>10</v>
      </c>
      <c r="J159" s="58">
        <v>4414506786</v>
      </c>
      <c r="K159" s="44">
        <v>0</v>
      </c>
      <c r="L159" s="44">
        <v>0</v>
      </c>
      <c r="M159" s="44">
        <f t="shared" si="88"/>
        <v>4414506786</v>
      </c>
      <c r="N159" s="44">
        <v>0</v>
      </c>
      <c r="O159" s="44">
        <v>1226786665</v>
      </c>
      <c r="P159" s="27">
        <f t="shared" ref="P159" si="92">+M159-O159-N159</f>
        <v>3187720121</v>
      </c>
      <c r="Q159" s="58">
        <v>1007372572</v>
      </c>
      <c r="R159" s="25">
        <f t="shared" si="63"/>
        <v>0.22819595049547625</v>
      </c>
      <c r="S159" s="58"/>
      <c r="T159" s="59"/>
    </row>
    <row r="160" spans="1:20" ht="47.25" customHeight="1" x14ac:dyDescent="0.25">
      <c r="A160" s="95" t="s">
        <v>18</v>
      </c>
      <c r="B160" s="98" t="s">
        <v>96</v>
      </c>
      <c r="C160" s="98" t="s">
        <v>90</v>
      </c>
      <c r="D160" s="98">
        <v>16</v>
      </c>
      <c r="E160" s="98"/>
      <c r="F160" s="98"/>
      <c r="G160" s="12" t="s">
        <v>222</v>
      </c>
      <c r="H160" s="98" t="s">
        <v>5</v>
      </c>
      <c r="I160" s="99">
        <v>10</v>
      </c>
      <c r="J160" s="100">
        <f>J161</f>
        <v>45000000</v>
      </c>
      <c r="K160" s="48">
        <f t="shared" ref="K160:Q160" si="93">K161</f>
        <v>0</v>
      </c>
      <c r="L160" s="48">
        <f t="shared" si="93"/>
        <v>0</v>
      </c>
      <c r="M160" s="48">
        <f t="shared" si="93"/>
        <v>45000000</v>
      </c>
      <c r="N160" s="48">
        <f t="shared" si="93"/>
        <v>0</v>
      </c>
      <c r="O160" s="48">
        <f t="shared" si="93"/>
        <v>0</v>
      </c>
      <c r="P160" s="24">
        <f t="shared" si="93"/>
        <v>45000000</v>
      </c>
      <c r="Q160" s="100">
        <f t="shared" si="93"/>
        <v>0</v>
      </c>
      <c r="R160" s="26">
        <f t="shared" si="63"/>
        <v>0</v>
      </c>
      <c r="S160" s="100">
        <f t="shared" ref="S160:T160" si="94">S161</f>
        <v>0</v>
      </c>
      <c r="T160" s="101">
        <f t="shared" si="94"/>
        <v>0</v>
      </c>
    </row>
    <row r="161" spans="1:20" ht="39" customHeight="1" x14ac:dyDescent="0.25">
      <c r="A161" s="94" t="s">
        <v>18</v>
      </c>
      <c r="B161" s="56" t="s">
        <v>96</v>
      </c>
      <c r="C161" s="56" t="s">
        <v>90</v>
      </c>
      <c r="D161" s="56">
        <v>16</v>
      </c>
      <c r="E161" s="56" t="s">
        <v>221</v>
      </c>
      <c r="F161" s="56">
        <v>2999065</v>
      </c>
      <c r="G161" s="23" t="s">
        <v>223</v>
      </c>
      <c r="H161" s="56" t="s">
        <v>5</v>
      </c>
      <c r="I161" s="57">
        <v>10</v>
      </c>
      <c r="J161" s="58">
        <v>45000000</v>
      </c>
      <c r="K161" s="44">
        <v>0</v>
      </c>
      <c r="L161" s="44">
        <v>0</v>
      </c>
      <c r="M161" s="44">
        <f t="shared" si="88"/>
        <v>45000000</v>
      </c>
      <c r="N161" s="113">
        <v>0</v>
      </c>
      <c r="O161" s="44">
        <v>0</v>
      </c>
      <c r="P161" s="27">
        <f t="shared" si="89"/>
        <v>45000000</v>
      </c>
      <c r="Q161" s="58">
        <v>0</v>
      </c>
      <c r="R161" s="25">
        <f t="shared" si="63"/>
        <v>0</v>
      </c>
      <c r="S161" s="58"/>
      <c r="T161" s="59"/>
    </row>
    <row r="162" spans="1:20" ht="47.25" customHeight="1" x14ac:dyDescent="0.25">
      <c r="A162" s="95" t="s">
        <v>18</v>
      </c>
      <c r="B162" s="98" t="s">
        <v>96</v>
      </c>
      <c r="C162" s="98" t="s">
        <v>90</v>
      </c>
      <c r="D162" s="98">
        <v>17</v>
      </c>
      <c r="E162" s="98"/>
      <c r="F162" s="98"/>
      <c r="G162" s="12" t="s">
        <v>204</v>
      </c>
      <c r="H162" s="98" t="s">
        <v>5</v>
      </c>
      <c r="I162" s="99">
        <v>10</v>
      </c>
      <c r="J162" s="100">
        <f>J163</f>
        <v>77674866</v>
      </c>
      <c r="K162" s="48">
        <f t="shared" ref="K162:T162" si="95">K163</f>
        <v>0</v>
      </c>
      <c r="L162" s="48">
        <f t="shared" si="95"/>
        <v>0</v>
      </c>
      <c r="M162" s="48">
        <f t="shared" si="95"/>
        <v>77674866</v>
      </c>
      <c r="N162" s="48">
        <f t="shared" si="95"/>
        <v>0</v>
      </c>
      <c r="O162" s="48">
        <f>O163</f>
        <v>77674863</v>
      </c>
      <c r="P162" s="24">
        <f t="shared" si="95"/>
        <v>3</v>
      </c>
      <c r="Q162" s="100">
        <f t="shared" si="95"/>
        <v>77674863</v>
      </c>
      <c r="R162" s="26">
        <f t="shared" si="63"/>
        <v>0.99999996137746794</v>
      </c>
      <c r="S162" s="100">
        <f t="shared" si="95"/>
        <v>0</v>
      </c>
      <c r="T162" s="101">
        <f t="shared" si="95"/>
        <v>0</v>
      </c>
    </row>
    <row r="163" spans="1:20" ht="32.25" customHeight="1" x14ac:dyDescent="0.25">
      <c r="A163" s="94" t="s">
        <v>18</v>
      </c>
      <c r="B163" s="56" t="s">
        <v>96</v>
      </c>
      <c r="C163" s="56" t="s">
        <v>90</v>
      </c>
      <c r="D163" s="56">
        <v>17</v>
      </c>
      <c r="E163" s="56" t="s">
        <v>221</v>
      </c>
      <c r="F163" s="56">
        <v>2999064</v>
      </c>
      <c r="G163" s="23" t="s">
        <v>224</v>
      </c>
      <c r="H163" s="56" t="s">
        <v>5</v>
      </c>
      <c r="I163" s="57">
        <v>10</v>
      </c>
      <c r="J163" s="58">
        <v>77674866</v>
      </c>
      <c r="K163" s="44"/>
      <c r="L163" s="44">
        <v>0</v>
      </c>
      <c r="M163" s="44">
        <f t="shared" si="88"/>
        <v>77674866</v>
      </c>
      <c r="N163" s="44">
        <v>0</v>
      </c>
      <c r="O163" s="44">
        <v>77674863</v>
      </c>
      <c r="P163" s="27">
        <f>+M163-O163-N163</f>
        <v>3</v>
      </c>
      <c r="Q163" s="58">
        <v>77674863</v>
      </c>
      <c r="R163" s="25">
        <f t="shared" si="63"/>
        <v>0.99999996137746794</v>
      </c>
      <c r="S163" s="58"/>
      <c r="T163" s="59"/>
    </row>
    <row r="164" spans="1:20" s="102" customFormat="1" ht="32.25" customHeight="1" x14ac:dyDescent="0.25">
      <c r="A164" s="95" t="s">
        <v>18</v>
      </c>
      <c r="B164" s="98" t="s">
        <v>96</v>
      </c>
      <c r="C164" s="98" t="s">
        <v>90</v>
      </c>
      <c r="D164" s="98" t="s">
        <v>97</v>
      </c>
      <c r="E164" s="98"/>
      <c r="F164" s="98"/>
      <c r="G164" s="12" t="s">
        <v>205</v>
      </c>
      <c r="H164" s="98" t="s">
        <v>5</v>
      </c>
      <c r="I164" s="99">
        <v>10</v>
      </c>
      <c r="J164" s="100">
        <f>J165</f>
        <v>837000000</v>
      </c>
      <c r="K164" s="48">
        <f t="shared" ref="K164:T164" si="96">K165</f>
        <v>0</v>
      </c>
      <c r="L164" s="48">
        <f t="shared" si="96"/>
        <v>0</v>
      </c>
      <c r="M164" s="48">
        <f t="shared" si="96"/>
        <v>837000000</v>
      </c>
      <c r="N164" s="48">
        <f t="shared" si="96"/>
        <v>0</v>
      </c>
      <c r="O164" s="48">
        <f t="shared" si="96"/>
        <v>772877238</v>
      </c>
      <c r="P164" s="24">
        <f t="shared" si="96"/>
        <v>64122762</v>
      </c>
      <c r="Q164" s="100">
        <f t="shared" si="96"/>
        <v>208559210</v>
      </c>
      <c r="R164" s="26">
        <f t="shared" si="63"/>
        <v>0.2491746833930705</v>
      </c>
      <c r="S164" s="100">
        <f t="shared" si="96"/>
        <v>0</v>
      </c>
      <c r="T164" s="101">
        <f t="shared" si="96"/>
        <v>0</v>
      </c>
    </row>
    <row r="165" spans="1:20" ht="44.25" customHeight="1" x14ac:dyDescent="0.25">
      <c r="A165" s="94" t="s">
        <v>18</v>
      </c>
      <c r="B165" s="56" t="s">
        <v>96</v>
      </c>
      <c r="C165" s="56" t="s">
        <v>90</v>
      </c>
      <c r="D165" s="56" t="s">
        <v>97</v>
      </c>
      <c r="E165" s="56" t="s">
        <v>221</v>
      </c>
      <c r="F165" s="56" t="s">
        <v>166</v>
      </c>
      <c r="G165" s="23" t="s">
        <v>192</v>
      </c>
      <c r="H165" s="56" t="s">
        <v>5</v>
      </c>
      <c r="I165" s="57">
        <v>10</v>
      </c>
      <c r="J165" s="58">
        <v>837000000</v>
      </c>
      <c r="K165" s="44">
        <v>0</v>
      </c>
      <c r="L165" s="44">
        <v>0</v>
      </c>
      <c r="M165" s="44">
        <f t="shared" si="88"/>
        <v>837000000</v>
      </c>
      <c r="N165" s="113"/>
      <c r="O165" s="44">
        <v>772877238</v>
      </c>
      <c r="P165" s="27">
        <f t="shared" si="89"/>
        <v>64122762</v>
      </c>
      <c r="Q165" s="58">
        <v>208559210</v>
      </c>
      <c r="R165" s="25">
        <f t="shared" si="63"/>
        <v>0.2491746833930705</v>
      </c>
      <c r="S165" s="58"/>
      <c r="T165" s="59"/>
    </row>
    <row r="166" spans="1:20" ht="42" customHeight="1" x14ac:dyDescent="0.25">
      <c r="A166" s="95" t="s">
        <v>18</v>
      </c>
      <c r="B166" s="98" t="s">
        <v>96</v>
      </c>
      <c r="C166" s="11" t="s">
        <v>90</v>
      </c>
      <c r="D166" s="11" t="s">
        <v>98</v>
      </c>
      <c r="E166" s="11"/>
      <c r="F166" s="11"/>
      <c r="G166" s="12" t="s">
        <v>206</v>
      </c>
      <c r="H166" s="11" t="s">
        <v>5</v>
      </c>
      <c r="I166" s="13">
        <v>10</v>
      </c>
      <c r="J166" s="14">
        <f>J167+J168</f>
        <v>546400000</v>
      </c>
      <c r="K166" s="24">
        <f>K167+K168</f>
        <v>0</v>
      </c>
      <c r="L166" s="117">
        <f>L167+L168</f>
        <v>0</v>
      </c>
      <c r="M166" s="48">
        <f>M167+M168</f>
        <v>546400000</v>
      </c>
      <c r="N166" s="24">
        <f t="shared" ref="N166:T166" si="97">N167+N168</f>
        <v>0</v>
      </c>
      <c r="O166" s="24">
        <f t="shared" si="97"/>
        <v>0</v>
      </c>
      <c r="P166" s="24">
        <f>P167+P168</f>
        <v>546400000</v>
      </c>
      <c r="Q166" s="14">
        <f t="shared" si="97"/>
        <v>0</v>
      </c>
      <c r="R166" s="26">
        <f t="shared" si="63"/>
        <v>0</v>
      </c>
      <c r="S166" s="14">
        <f t="shared" si="97"/>
        <v>0</v>
      </c>
      <c r="T166" s="22">
        <f t="shared" si="97"/>
        <v>0</v>
      </c>
    </row>
    <row r="167" spans="1:20" ht="39" customHeight="1" x14ac:dyDescent="0.25">
      <c r="A167" s="94" t="s">
        <v>18</v>
      </c>
      <c r="B167" s="56" t="s">
        <v>96</v>
      </c>
      <c r="C167" s="7" t="s">
        <v>90</v>
      </c>
      <c r="D167" s="7" t="s">
        <v>98</v>
      </c>
      <c r="E167" s="7" t="s">
        <v>221</v>
      </c>
      <c r="F167" s="7" t="s">
        <v>167</v>
      </c>
      <c r="G167" s="23" t="s">
        <v>193</v>
      </c>
      <c r="H167" s="7" t="s">
        <v>5</v>
      </c>
      <c r="I167" s="8">
        <v>10</v>
      </c>
      <c r="J167" s="9">
        <v>154665897</v>
      </c>
      <c r="K167" s="27"/>
      <c r="L167" s="27"/>
      <c r="M167" s="44">
        <f t="shared" si="88"/>
        <v>154665897</v>
      </c>
      <c r="N167" s="27">
        <v>0</v>
      </c>
      <c r="O167" s="27">
        <v>0</v>
      </c>
      <c r="P167" s="27">
        <f>+M167-O167-N167</f>
        <v>154665897</v>
      </c>
      <c r="Q167" s="9"/>
      <c r="R167" s="25">
        <f t="shared" si="63"/>
        <v>0</v>
      </c>
      <c r="S167" s="9"/>
      <c r="T167" s="10"/>
    </row>
    <row r="168" spans="1:20" ht="39" customHeight="1" x14ac:dyDescent="0.25">
      <c r="A168" s="94" t="s">
        <v>18</v>
      </c>
      <c r="B168" s="56" t="s">
        <v>96</v>
      </c>
      <c r="C168" s="7" t="s">
        <v>90</v>
      </c>
      <c r="D168" s="7" t="s">
        <v>98</v>
      </c>
      <c r="E168" s="7" t="s">
        <v>221</v>
      </c>
      <c r="F168" s="7" t="s">
        <v>166</v>
      </c>
      <c r="G168" s="23" t="s">
        <v>194</v>
      </c>
      <c r="H168" s="7" t="s">
        <v>5</v>
      </c>
      <c r="I168" s="8">
        <v>10</v>
      </c>
      <c r="J168" s="9">
        <v>391734103</v>
      </c>
      <c r="K168" s="27"/>
      <c r="L168" s="27"/>
      <c r="M168" s="44">
        <f t="shared" si="88"/>
        <v>391734103</v>
      </c>
      <c r="N168" s="27">
        <v>0</v>
      </c>
      <c r="O168" s="27">
        <v>0</v>
      </c>
      <c r="P168" s="27">
        <f>+M168-O168-N168</f>
        <v>391734103</v>
      </c>
      <c r="Q168" s="9"/>
      <c r="R168" s="25">
        <f t="shared" si="63"/>
        <v>0</v>
      </c>
      <c r="S168" s="9"/>
      <c r="T168" s="10"/>
    </row>
    <row r="169" spans="1:20" ht="39" customHeight="1" x14ac:dyDescent="0.25">
      <c r="A169" s="95" t="s">
        <v>18</v>
      </c>
      <c r="B169" s="11" t="s">
        <v>96</v>
      </c>
      <c r="C169" s="11" t="s">
        <v>90</v>
      </c>
      <c r="D169" s="11">
        <v>25</v>
      </c>
      <c r="E169" s="11"/>
      <c r="F169" s="11"/>
      <c r="G169" s="12" t="s">
        <v>225</v>
      </c>
      <c r="H169" s="11" t="s">
        <v>5</v>
      </c>
      <c r="I169" s="13">
        <v>10</v>
      </c>
      <c r="J169" s="14">
        <f>J172+J170+J171</f>
        <v>21873104901</v>
      </c>
      <c r="K169" s="24">
        <f>K172+K170+K171</f>
        <v>0</v>
      </c>
      <c r="L169" s="24">
        <f>L172+L170+L171</f>
        <v>0</v>
      </c>
      <c r="M169" s="48">
        <f>M172+M170+M171</f>
        <v>21873104901</v>
      </c>
      <c r="N169" s="24">
        <f t="shared" ref="N169" si="98">N172</f>
        <v>0</v>
      </c>
      <c r="O169" s="24">
        <f t="shared" ref="O169" si="99">O172+O170+O171</f>
        <v>154207473.86000001</v>
      </c>
      <c r="P169" s="24">
        <f t="shared" ref="P169" si="100">P172+P170+P171</f>
        <v>21718897427.139999</v>
      </c>
      <c r="Q169" s="14">
        <f t="shared" ref="Q169" si="101">Q172+Q170+Q171</f>
        <v>154207473.86000001</v>
      </c>
      <c r="R169" s="26">
        <f t="shared" si="63"/>
        <v>7.0500952909044899E-3</v>
      </c>
      <c r="S169" s="14">
        <f t="shared" ref="S169" si="102">S172+S170+S171</f>
        <v>0</v>
      </c>
      <c r="T169" s="22">
        <f t="shared" ref="T169" si="103">T172+T170+T171</f>
        <v>0</v>
      </c>
    </row>
    <row r="170" spans="1:20" ht="39" customHeight="1" x14ac:dyDescent="0.25">
      <c r="A170" s="94" t="s">
        <v>18</v>
      </c>
      <c r="B170" s="7" t="s">
        <v>96</v>
      </c>
      <c r="C170" s="7" t="s">
        <v>90</v>
      </c>
      <c r="D170" s="7">
        <v>25</v>
      </c>
      <c r="E170" s="7" t="s">
        <v>221</v>
      </c>
      <c r="F170" s="7">
        <v>2999011</v>
      </c>
      <c r="G170" s="23" t="s">
        <v>226</v>
      </c>
      <c r="H170" s="7" t="s">
        <v>5</v>
      </c>
      <c r="I170" s="8">
        <v>10</v>
      </c>
      <c r="J170" s="9">
        <v>3555000000</v>
      </c>
      <c r="K170" s="24"/>
      <c r="L170" s="24"/>
      <c r="M170" s="44">
        <f t="shared" si="88"/>
        <v>3555000000</v>
      </c>
      <c r="N170" s="27"/>
      <c r="O170" s="27">
        <v>154207473.86000001</v>
      </c>
      <c r="P170" s="27">
        <f>+M170-O170-N170</f>
        <v>3400792526.1399999</v>
      </c>
      <c r="Q170" s="9">
        <v>154207473.86000001</v>
      </c>
      <c r="R170" s="26">
        <f t="shared" si="63"/>
        <v>4.3377629777777781E-2</v>
      </c>
      <c r="S170" s="14"/>
      <c r="T170" s="22"/>
    </row>
    <row r="171" spans="1:20" ht="39" customHeight="1" x14ac:dyDescent="0.25">
      <c r="A171" s="94" t="s">
        <v>18</v>
      </c>
      <c r="B171" s="7" t="s">
        <v>96</v>
      </c>
      <c r="C171" s="7" t="s">
        <v>90</v>
      </c>
      <c r="D171" s="7">
        <v>25</v>
      </c>
      <c r="E171" s="7" t="s">
        <v>221</v>
      </c>
      <c r="F171" s="7">
        <v>2999014</v>
      </c>
      <c r="G171" s="23" t="s">
        <v>227</v>
      </c>
      <c r="H171" s="7" t="s">
        <v>5</v>
      </c>
      <c r="I171" s="8">
        <v>10</v>
      </c>
      <c r="J171" s="9">
        <v>2980845467</v>
      </c>
      <c r="K171" s="24"/>
      <c r="L171" s="24"/>
      <c r="M171" s="44">
        <f t="shared" si="88"/>
        <v>2980845467</v>
      </c>
      <c r="N171" s="27"/>
      <c r="O171" s="27">
        <v>0</v>
      </c>
      <c r="P171" s="27">
        <f t="shared" ref="P171:P172" si="104">+M171-O171-N171</f>
        <v>2980845467</v>
      </c>
      <c r="Q171" s="14"/>
      <c r="R171" s="26">
        <f t="shared" si="63"/>
        <v>0</v>
      </c>
      <c r="S171" s="14"/>
      <c r="T171" s="22"/>
    </row>
    <row r="172" spans="1:20" ht="32.25" customHeight="1" x14ac:dyDescent="0.25">
      <c r="A172" s="94" t="s">
        <v>18</v>
      </c>
      <c r="B172" s="7" t="s">
        <v>96</v>
      </c>
      <c r="C172" s="7" t="s">
        <v>90</v>
      </c>
      <c r="D172" s="7">
        <v>25</v>
      </c>
      <c r="E172" s="7" t="s">
        <v>221</v>
      </c>
      <c r="F172" s="7">
        <v>2999054</v>
      </c>
      <c r="G172" s="23" t="s">
        <v>228</v>
      </c>
      <c r="H172" s="7" t="s">
        <v>5</v>
      </c>
      <c r="I172" s="8">
        <v>10</v>
      </c>
      <c r="J172" s="9">
        <v>15337259434</v>
      </c>
      <c r="K172" s="27">
        <v>0</v>
      </c>
      <c r="L172" s="27"/>
      <c r="M172" s="44">
        <f t="shared" si="88"/>
        <v>15337259434</v>
      </c>
      <c r="N172" s="27">
        <v>0</v>
      </c>
      <c r="O172" s="27">
        <v>0</v>
      </c>
      <c r="P172" s="27">
        <f t="shared" si="104"/>
        <v>15337259434</v>
      </c>
      <c r="Q172" s="9">
        <v>0</v>
      </c>
      <c r="R172" s="25">
        <f t="shared" si="63"/>
        <v>0</v>
      </c>
      <c r="S172" s="9">
        <v>0</v>
      </c>
      <c r="T172" s="10">
        <v>0</v>
      </c>
    </row>
    <row r="173" spans="1:20" ht="16.5" customHeight="1" x14ac:dyDescent="0.25">
      <c r="A173" s="81" t="s">
        <v>18</v>
      </c>
      <c r="B173" s="81"/>
      <c r="C173" s="81"/>
      <c r="D173" s="81"/>
      <c r="E173" s="81"/>
      <c r="F173" s="81"/>
      <c r="G173" s="82" t="s">
        <v>19</v>
      </c>
      <c r="H173" s="81" t="s">
        <v>5</v>
      </c>
      <c r="I173" s="83">
        <v>10</v>
      </c>
      <c r="J173" s="64">
        <f t="shared" ref="J173:Q173" si="105">J118+J150</f>
        <v>112961000000</v>
      </c>
      <c r="K173" s="64">
        <f t="shared" si="105"/>
        <v>0</v>
      </c>
      <c r="L173" s="64">
        <f t="shared" si="105"/>
        <v>0</v>
      </c>
      <c r="M173" s="64">
        <f t="shared" si="105"/>
        <v>112961000000</v>
      </c>
      <c r="N173" s="3">
        <f t="shared" si="105"/>
        <v>0</v>
      </c>
      <c r="O173" s="64">
        <f t="shared" si="105"/>
        <v>26710077927.310001</v>
      </c>
      <c r="P173" s="64">
        <f t="shared" si="105"/>
        <v>86250922072.690002</v>
      </c>
      <c r="Q173" s="64">
        <f t="shared" si="105"/>
        <v>24628598127.880001</v>
      </c>
      <c r="R173" s="76">
        <f>IF(Q173&gt;1,Q173/(M173-N173),0)</f>
        <v>0.21802744423190307</v>
      </c>
      <c r="S173" s="64">
        <f>S118+S150</f>
        <v>0</v>
      </c>
      <c r="T173" s="73">
        <f>T118+T150</f>
        <v>0</v>
      </c>
    </row>
    <row r="174" spans="1:20" ht="15" customHeight="1" x14ac:dyDescent="0.25">
      <c r="A174" s="81" t="s">
        <v>18</v>
      </c>
      <c r="B174" s="81"/>
      <c r="C174" s="81"/>
      <c r="D174" s="81"/>
      <c r="E174" s="81"/>
      <c r="F174" s="81"/>
      <c r="G174" s="82" t="s">
        <v>19</v>
      </c>
      <c r="H174" s="81" t="s">
        <v>8</v>
      </c>
      <c r="I174" s="83">
        <v>21</v>
      </c>
      <c r="J174" s="64">
        <f>J119</f>
        <v>1194647000</v>
      </c>
      <c r="K174" s="64">
        <f>K119</f>
        <v>0</v>
      </c>
      <c r="L174" s="64">
        <f>L119</f>
        <v>0</v>
      </c>
      <c r="M174" s="64">
        <f>M119</f>
        <v>1194647000</v>
      </c>
      <c r="N174" s="3">
        <v>0</v>
      </c>
      <c r="O174" s="64">
        <f>O119</f>
        <v>2880000</v>
      </c>
      <c r="P174" s="64">
        <f>P119</f>
        <v>1191767000</v>
      </c>
      <c r="Q174" s="64">
        <f>Q119</f>
        <v>2880000</v>
      </c>
      <c r="R174" s="76">
        <f t="shared" ref="R174:R176" si="106">IF(Q174&gt;1,Q174/(M174-N174),0)</f>
        <v>2.4107539716753151E-3</v>
      </c>
      <c r="S174" s="64">
        <f>S119</f>
        <v>0</v>
      </c>
      <c r="T174" s="73">
        <f>T119</f>
        <v>0</v>
      </c>
    </row>
    <row r="175" spans="1:20" s="5" customFormat="1" ht="13.5" customHeight="1" thickBot="1" x14ac:dyDescent="0.25">
      <c r="A175" s="129" t="s">
        <v>29</v>
      </c>
      <c r="B175" s="130"/>
      <c r="C175" s="130"/>
      <c r="D175" s="130"/>
      <c r="E175" s="130"/>
      <c r="F175" s="130"/>
      <c r="G175" s="130"/>
      <c r="H175" s="130"/>
      <c r="I175" s="131"/>
      <c r="J175" s="40">
        <f t="shared" ref="J175:Q175" si="107">SUM(J173:J174)</f>
        <v>114155647000</v>
      </c>
      <c r="K175" s="40">
        <f t="shared" si="107"/>
        <v>0</v>
      </c>
      <c r="L175" s="40">
        <f t="shared" si="107"/>
        <v>0</v>
      </c>
      <c r="M175" s="40">
        <f t="shared" si="107"/>
        <v>114155647000</v>
      </c>
      <c r="N175" s="40">
        <f t="shared" si="107"/>
        <v>0</v>
      </c>
      <c r="O175" s="40">
        <f t="shared" si="107"/>
        <v>26712957927.310001</v>
      </c>
      <c r="P175" s="40">
        <f t="shared" si="107"/>
        <v>87442689072.690002</v>
      </c>
      <c r="Q175" s="40">
        <f t="shared" si="107"/>
        <v>24631478127.880001</v>
      </c>
      <c r="R175" s="42">
        <f>IF(Q175&gt;1,Q175/(M175-N175),0)</f>
        <v>0.21577100016681611</v>
      </c>
      <c r="S175" s="40">
        <f>SUM(S173:S174)</f>
        <v>0</v>
      </c>
      <c r="T175" s="53">
        <f>SUM(T173:T174)</f>
        <v>0</v>
      </c>
    </row>
    <row r="176" spans="1:20" s="15" customFormat="1" ht="11.25" customHeight="1" thickBot="1" x14ac:dyDescent="0.3">
      <c r="A176" s="129" t="s">
        <v>30</v>
      </c>
      <c r="B176" s="130"/>
      <c r="C176" s="130"/>
      <c r="D176" s="130"/>
      <c r="E176" s="130"/>
      <c r="F176" s="130"/>
      <c r="G176" s="130"/>
      <c r="H176" s="130"/>
      <c r="I176" s="130"/>
      <c r="J176" s="80">
        <f t="shared" ref="J176:Q176" si="108">+J175+J116</f>
        <v>503698560000</v>
      </c>
      <c r="K176" s="80">
        <f t="shared" si="108"/>
        <v>865159881.61000001</v>
      </c>
      <c r="L176" s="80">
        <f t="shared" si="108"/>
        <v>865159881.61000001</v>
      </c>
      <c r="M176" s="80">
        <f t="shared" si="108"/>
        <v>503698560000</v>
      </c>
      <c r="N176" s="79">
        <f t="shared" si="108"/>
        <v>29515700000</v>
      </c>
      <c r="O176" s="40">
        <f t="shared" si="108"/>
        <v>104862767754.23</v>
      </c>
      <c r="P176" s="40">
        <f t="shared" si="108"/>
        <v>369320092245.77002</v>
      </c>
      <c r="Q176" s="40">
        <f t="shared" si="108"/>
        <v>99494289273.800003</v>
      </c>
      <c r="R176" s="42">
        <f t="shared" si="106"/>
        <v>0.20982261837511379</v>
      </c>
      <c r="S176" s="40">
        <f>+S175+S116</f>
        <v>42800725819.050003</v>
      </c>
      <c r="T176" s="53">
        <f>+T175+T116</f>
        <v>42796714584.050003</v>
      </c>
    </row>
    <row r="177" spans="1:20" s="15" customFormat="1" ht="6.75" customHeight="1" x14ac:dyDescent="0.25">
      <c r="A177" s="109"/>
      <c r="B177" s="109"/>
      <c r="C177" s="109"/>
      <c r="D177" s="109"/>
      <c r="E177" s="109"/>
      <c r="F177" s="109"/>
      <c r="G177" s="109"/>
      <c r="H177" s="109"/>
      <c r="I177" s="109"/>
      <c r="J177" s="104"/>
      <c r="K177" s="104"/>
      <c r="L177" s="104"/>
      <c r="M177" s="104">
        <f>J176-M176</f>
        <v>0</v>
      </c>
      <c r="N177" s="104"/>
      <c r="O177" s="104"/>
      <c r="P177" s="104"/>
      <c r="Q177" s="104">
        <f>Q176-[1]REP_EPG034_EjecucionPresupuesta!$W$33</f>
        <v>0</v>
      </c>
      <c r="R177" s="110"/>
      <c r="S177" s="104"/>
      <c r="T177" s="104"/>
    </row>
    <row r="178" spans="1:20" s="15" customFormat="1" ht="9" customHeight="1" x14ac:dyDescent="0.25">
      <c r="A178" s="15" t="s">
        <v>32</v>
      </c>
      <c r="E178" s="16"/>
      <c r="F178" s="17"/>
      <c r="G178" s="18"/>
      <c r="H178" s="19"/>
      <c r="I178" s="20"/>
      <c r="J178" s="20"/>
      <c r="K178" s="20"/>
      <c r="L178" s="20"/>
      <c r="M178" s="104"/>
      <c r="N178" s="60"/>
      <c r="O178" s="45"/>
      <c r="P178" s="21"/>
      <c r="Q178" s="30"/>
      <c r="R178" s="21"/>
      <c r="S178" s="66"/>
      <c r="T178" s="66"/>
    </row>
    <row r="179" spans="1:20" s="15" customFormat="1" ht="9" customHeight="1" x14ac:dyDescent="0.25">
      <c r="A179" s="15" t="s">
        <v>215</v>
      </c>
      <c r="E179" s="16"/>
      <c r="F179" s="17"/>
      <c r="G179" s="18"/>
      <c r="H179" s="19"/>
      <c r="I179" s="20"/>
      <c r="J179" s="20"/>
      <c r="K179" s="20"/>
      <c r="L179" s="20">
        <f>K176-L176</f>
        <v>0</v>
      </c>
      <c r="N179" s="66"/>
      <c r="O179" s="28"/>
      <c r="P179" s="21"/>
      <c r="Q179" s="31"/>
      <c r="R179" s="21"/>
    </row>
    <row r="180" spans="1:20" s="15" customFormat="1" ht="9" customHeight="1" x14ac:dyDescent="0.25">
      <c r="A180" s="15" t="s">
        <v>214</v>
      </c>
      <c r="E180" s="16"/>
      <c r="F180" s="17"/>
      <c r="G180" s="18"/>
      <c r="H180" s="19"/>
      <c r="I180" s="20"/>
      <c r="J180" s="20"/>
      <c r="K180" s="20"/>
      <c r="L180" s="111"/>
      <c r="M180" s="66"/>
      <c r="N180" s="21"/>
      <c r="O180" s="67"/>
      <c r="P180" s="21"/>
      <c r="Q180" s="31"/>
      <c r="R180" s="21"/>
    </row>
    <row r="181" spans="1:20" x14ac:dyDescent="0.25">
      <c r="A181" s="15" t="s">
        <v>234</v>
      </c>
      <c r="B181" s="15"/>
      <c r="C181" s="15"/>
      <c r="D181" s="15"/>
      <c r="E181" s="16"/>
      <c r="F181" s="17"/>
      <c r="G181" s="18"/>
      <c r="H181" s="19"/>
      <c r="I181" s="20"/>
      <c r="J181" s="20"/>
      <c r="K181" s="20"/>
      <c r="L181" s="20"/>
      <c r="M181" s="15"/>
      <c r="N181" s="66"/>
      <c r="O181" s="28"/>
      <c r="P181" s="21"/>
      <c r="Q181" s="31"/>
      <c r="R181" s="21"/>
      <c r="S181" s="15"/>
      <c r="T181" s="15"/>
    </row>
    <row r="182" spans="1:20" x14ac:dyDescent="0.25">
      <c r="L182" s="112"/>
    </row>
  </sheetData>
  <mergeCells count="13">
    <mergeCell ref="A2:T2"/>
    <mergeCell ref="A1:F1"/>
    <mergeCell ref="A117:T117"/>
    <mergeCell ref="A175:I175"/>
    <mergeCell ref="A176:I176"/>
    <mergeCell ref="A34:I34"/>
    <mergeCell ref="A35:T35"/>
    <mergeCell ref="A86:I86"/>
    <mergeCell ref="A87:T87"/>
    <mergeCell ref="A111:I111"/>
    <mergeCell ref="A116:I116"/>
    <mergeCell ref="A100:T100"/>
    <mergeCell ref="A99:I99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FEBRERO 28-2025
&amp;R
Página &amp;P de &amp;N</oddHeader>
  </headerFooter>
  <ignoredErrors>
    <ignoredError sqref="N50:N55 P94 N23:N31 F109 H109:I109 C33:I33 Q33 G23:I26 H27:I27 G28:I31 H50:I51 H53:I55 C18:D18 C19:E26 C3:E4 I4 C45:I46 C96:F96 C36 C5:F17 C27:F32 M84:O84 N92:Q92 M86:Q86 P108 N108 M102:Q102 M101 M103:O103 M106:O107 C97 Q103 S85:T86 S90:T93 S99:T99 S106:T107 S101:T103 O101 Q88 B101:E110 Q106:Q107 B90:B98 F97 H97 B88:I89 S88:T88 C98:I98 N99:O99 N33:O34 S33:T34 F101:I108 C91:I92 C83:I85 B158:D159 N85:Q85 B150:E150 F153 F155:F156 F158:F159 F167:F168 B145:C145 B151:D156 B157:L157 N157 C79:F82 B79:B85 B45:B47 C47:F47 B164:L164 B160:C163 L163 N91:O91 Q90:Q91 N93:O93 Q93 Q101 Q99 C37:F43 B165:D168 B3:B33 B146:D149 F146:F149 E160:F160 H160:I161 K161 H162:L162 E162:F162 H163:I163 F165:I165 K165 C90:F90 H90:I90 C94:I95 C93:F93 H93:I93 B169:C172 B136:D136 I56:I82 B48:F78 B36:B43 B44:F44" numberStoredAsText="1"/>
    <ignoredError sqref="M18:N18 R3:R4 R18 R26 R36 R83 R94:R96 R109:R111 N110 P26 P18 P96 M26 M93 M96 M145:P145 M166:P166 M169:N169 R33:R34 P121 A112:K112 G121:I121 G123:I123 A137:A144 E120:L120 E124:F124 E128:L128 G137:I137 G140:I140 A117:T117 A114:Q115 R113:T115 M121:N121 R121 N124 H141:T141 E122:N122 R150:R154 R157 R161:R166 R169 R173:R174 R101 R103 H124:L124 E132:I132 H142:I142 P140 R123 M125:N125 G125:I127 L126:N126 G143:I144 L133:N133 G133:I135 M134:N135 M152:N152 P125:P127 P142:P144 A119:F119 H119:I119 P123 R125:R127 P130:P131 R130:R131 P133:P135 N154 M153:N153 P153 R133:R135 R138:R139 R142:R145 R176 P103 N120:O120 Q120:T120 G138:H139 N138:N139 M123 E129:O129 Q112:R112 A113:O113 Q113 A118:I118 Q128:T129 G130:I131 M140:N140 M112:O112 M142:M144 R118:R119 N128:O128 R91 P157 K121 K123 K125 K127:N127 K130:N131 K134:K135 K138 K140 K142 K144 A120:A135 K132:T132 J151:O151 P151:Q151 S151:T151 R160 A116:R116 T116 P152 P154 P169 P163 M160 P160 P122:T122 R124" formula="1"/>
    <ignoredError sqref="P106:P107 R84:R86 R92:R93 R97 N101 P90 R88:R89 R105:R108 M165 M163:N163 M164:P164 M162:N162 M157 P161 M161 B141:F141 B137:F137 R102 P165 F121 F123 F125:F127 B132:D135 F133:F135 B138:D140 F138:F140 B142:D144 B130:F131 B120:D129 F142:F144 P162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28-2025</vt:lpstr>
      <vt:lpstr>'FEBRERO 28-2025'!Área_de_impresión</vt:lpstr>
      <vt:lpstr>'FEBRERO 28-2025'!Títulos_a_imprimir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2024-07-03T16:25:42Z</cp:lastPrinted>
  <dcterms:created xsi:type="dcterms:W3CDTF">2016-02-01T15:56:25Z</dcterms:created>
  <dcterms:modified xsi:type="dcterms:W3CDTF">2025-03-08T21:18:30Z</dcterms:modified>
</cp:coreProperties>
</file>