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Enero/"/>
    </mc:Choice>
  </mc:AlternateContent>
  <xr:revisionPtr revIDLastSave="0" documentId="8_{8685CA91-3AF5-4B96-97EF-E0FB34EAAF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ERO 31-2025" sheetId="11" r:id="rId1"/>
  </sheets>
  <externalReferences>
    <externalReference r:id="rId2"/>
  </externalReferences>
  <definedNames>
    <definedName name="_xlnm._FilterDatabase" localSheetId="0" hidden="1">'ENERO 31-2025'!$A$1:$T$179</definedName>
    <definedName name="_xlnm.Print_Area" localSheetId="0">'ENERO 31-2025'!$A$1:$T$179</definedName>
    <definedName name="_xlnm.Print_Titles" localSheetId="0">'ENERO 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8" i="11" l="1"/>
  <c r="S158" i="11"/>
  <c r="Q158" i="11"/>
  <c r="O158" i="11"/>
  <c r="N158" i="11"/>
  <c r="L158" i="11"/>
  <c r="K158" i="11"/>
  <c r="J158" i="11"/>
  <c r="O160" i="11"/>
  <c r="O155" i="11"/>
  <c r="O152" i="11"/>
  <c r="O150" i="11"/>
  <c r="L73" i="11"/>
  <c r="K72" i="11"/>
  <c r="K74" i="11"/>
  <c r="L67" i="11"/>
  <c r="K49" i="11"/>
  <c r="T44" i="11"/>
  <c r="S44" i="11"/>
  <c r="Q44" i="11"/>
  <c r="O44" i="11"/>
  <c r="N44" i="11"/>
  <c r="J44" i="11"/>
  <c r="M52" i="11"/>
  <c r="N87" i="11"/>
  <c r="N86" i="11" s="1"/>
  <c r="R50" i="11"/>
  <c r="R48" i="11"/>
  <c r="M47" i="11"/>
  <c r="M48" i="11"/>
  <c r="P48" i="11"/>
  <c r="J130" i="11"/>
  <c r="K44" i="11" l="1"/>
  <c r="L44" i="11"/>
  <c r="J150" i="11"/>
  <c r="T134" i="11"/>
  <c r="S134" i="11"/>
  <c r="Q134" i="11"/>
  <c r="R134" i="11" s="1"/>
  <c r="O134" i="11"/>
  <c r="N134" i="11"/>
  <c r="L134" i="11"/>
  <c r="K134" i="11"/>
  <c r="J134" i="11"/>
  <c r="J45" i="11"/>
  <c r="J101" i="11"/>
  <c r="R138" i="11"/>
  <c r="T135" i="11"/>
  <c r="S135" i="11"/>
  <c r="Q135" i="11"/>
  <c r="R135" i="11" s="1"/>
  <c r="O135" i="11"/>
  <c r="N135" i="11"/>
  <c r="L135" i="11"/>
  <c r="K135" i="11"/>
  <c r="J135" i="11"/>
  <c r="T87" i="11"/>
  <c r="S87" i="11"/>
  <c r="Q87" i="11"/>
  <c r="O87" i="11"/>
  <c r="L87" i="11"/>
  <c r="K87" i="11"/>
  <c r="J87" i="11"/>
  <c r="J86" i="11" s="1"/>
  <c r="J167" i="11"/>
  <c r="Q152" i="11"/>
  <c r="R169" i="11"/>
  <c r="M169" i="11"/>
  <c r="P169" i="11" s="1"/>
  <c r="M168" i="11"/>
  <c r="P168" i="11" s="1"/>
  <c r="T167" i="11"/>
  <c r="S167" i="11"/>
  <c r="Q167" i="11"/>
  <c r="O167" i="11"/>
  <c r="L164" i="11"/>
  <c r="K164" i="11"/>
  <c r="K167" i="11"/>
  <c r="L167" i="11"/>
  <c r="M106" i="11"/>
  <c r="M103" i="11"/>
  <c r="M102" i="11"/>
  <c r="P102" i="11" s="1"/>
  <c r="M119" i="11"/>
  <c r="M118" i="11" s="1"/>
  <c r="L101" i="11"/>
  <c r="R168" i="11" l="1"/>
  <c r="M58" i="11"/>
  <c r="M136" i="11" l="1"/>
  <c r="M137" i="11"/>
  <c r="P137" i="11" s="1"/>
  <c r="S120" i="11"/>
  <c r="T120" i="11"/>
  <c r="M134" i="11" l="1"/>
  <c r="P136" i="11"/>
  <c r="P134" i="11" s="1"/>
  <c r="M76" i="11"/>
  <c r="J94" i="11" l="1"/>
  <c r="J91" i="11"/>
  <c r="M79" i="11" l="1"/>
  <c r="M73" i="11"/>
  <c r="M40" i="11"/>
  <c r="M75" i="11"/>
  <c r="M57" i="11" l="1"/>
  <c r="P57" i="11" s="1"/>
  <c r="M63" i="11"/>
  <c r="P63" i="11" s="1"/>
  <c r="M64" i="11"/>
  <c r="M65" i="11"/>
  <c r="M56" i="11" l="1"/>
  <c r="M49" i="11"/>
  <c r="M51" i="11"/>
  <c r="M53" i="11"/>
  <c r="M54" i="11"/>
  <c r="M59" i="11"/>
  <c r="M60" i="11"/>
  <c r="M61" i="11"/>
  <c r="M62" i="11"/>
  <c r="M66" i="11"/>
  <c r="M67" i="11"/>
  <c r="M68" i="11"/>
  <c r="M69" i="11"/>
  <c r="M70" i="11"/>
  <c r="M71" i="11"/>
  <c r="P71" i="11" s="1"/>
  <c r="M72" i="11"/>
  <c r="M74" i="11"/>
  <c r="M78" i="11"/>
  <c r="M80" i="11"/>
  <c r="P72" i="11" l="1"/>
  <c r="R72" i="11"/>
  <c r="M55" i="11"/>
  <c r="M50" i="11" l="1"/>
  <c r="T36" i="11" l="1"/>
  <c r="S36" i="11"/>
  <c r="K36" i="11"/>
  <c r="N36" i="11"/>
  <c r="O36" i="11"/>
  <c r="Q36" i="11"/>
  <c r="Q81" i="11" s="1"/>
  <c r="J36" i="11"/>
  <c r="M41" i="11"/>
  <c r="P41" i="11" s="1"/>
  <c r="R41" i="11"/>
  <c r="R88" i="11"/>
  <c r="J90" i="11"/>
  <c r="J89" i="11" s="1"/>
  <c r="J96" i="11" s="1"/>
  <c r="J97" i="11" s="1"/>
  <c r="T26" i="11"/>
  <c r="T18" i="11"/>
  <c r="T4" i="11"/>
  <c r="K81" i="11" l="1"/>
  <c r="M77" i="11"/>
  <c r="M44" i="11" s="1"/>
  <c r="R44" i="11" s="1"/>
  <c r="S81" i="1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2" i="11"/>
  <c r="P42" i="11" s="1"/>
  <c r="M43" i="11"/>
  <c r="J122" i="11"/>
  <c r="R170" i="11"/>
  <c r="R142" i="11"/>
  <c r="R140" i="11"/>
  <c r="R136" i="11"/>
  <c r="R133" i="11"/>
  <c r="J143" i="11"/>
  <c r="J139" i="11"/>
  <c r="N167" i="11"/>
  <c r="T164" i="11"/>
  <c r="S164" i="11"/>
  <c r="Q164" i="11"/>
  <c r="O164" i="11"/>
  <c r="N164" i="11"/>
  <c r="J164" i="11"/>
  <c r="T162" i="11"/>
  <c r="S162" i="11"/>
  <c r="Q162" i="11"/>
  <c r="O162" i="11"/>
  <c r="N162" i="11"/>
  <c r="L162" i="11"/>
  <c r="K162" i="11"/>
  <c r="J162" i="11"/>
  <c r="T160" i="11"/>
  <c r="S160" i="11"/>
  <c r="Q160" i="11"/>
  <c r="N160" i="11"/>
  <c r="L160" i="11"/>
  <c r="K160" i="11"/>
  <c r="J160" i="11"/>
  <c r="T155" i="11"/>
  <c r="S155" i="11"/>
  <c r="Q155" i="11"/>
  <c r="N155" i="11"/>
  <c r="L155" i="11"/>
  <c r="K155" i="11"/>
  <c r="J155" i="11"/>
  <c r="T152" i="11"/>
  <c r="S152" i="11"/>
  <c r="N152" i="11"/>
  <c r="L152" i="11"/>
  <c r="K152" i="11"/>
  <c r="J152" i="11"/>
  <c r="T150" i="11"/>
  <c r="S150" i="11"/>
  <c r="Q150" i="11"/>
  <c r="N150" i="11"/>
  <c r="L150" i="11"/>
  <c r="K150" i="11"/>
  <c r="T143" i="11"/>
  <c r="S143" i="11"/>
  <c r="Q143" i="11"/>
  <c r="O143" i="11"/>
  <c r="N143" i="11"/>
  <c r="L143" i="11"/>
  <c r="K143" i="11"/>
  <c r="K139" i="11"/>
  <c r="T139" i="11"/>
  <c r="S139" i="11"/>
  <c r="Q139" i="11"/>
  <c r="O139" i="11"/>
  <c r="N139" i="11"/>
  <c r="L139" i="11"/>
  <c r="L130" i="11"/>
  <c r="K130" i="11"/>
  <c r="T130" i="11"/>
  <c r="S130" i="11"/>
  <c r="Q130" i="11"/>
  <c r="O130" i="11"/>
  <c r="N130" i="11"/>
  <c r="T127" i="11"/>
  <c r="T117" i="11" s="1"/>
  <c r="S127" i="11"/>
  <c r="S117" i="11" s="1"/>
  <c r="Q127" i="11"/>
  <c r="Q117" i="11" s="1"/>
  <c r="O127" i="11"/>
  <c r="O117" i="11" s="1"/>
  <c r="N127" i="11"/>
  <c r="N117" i="11" s="1"/>
  <c r="L127" i="11"/>
  <c r="L117" i="11" s="1"/>
  <c r="K127" i="11"/>
  <c r="K117" i="11" s="1"/>
  <c r="J127" i="11"/>
  <c r="J117" i="11" s="1"/>
  <c r="T126" i="11"/>
  <c r="S126" i="11"/>
  <c r="Q126" i="11"/>
  <c r="O126" i="11"/>
  <c r="N126" i="11"/>
  <c r="L126" i="11"/>
  <c r="K126" i="11"/>
  <c r="J126" i="11"/>
  <c r="T122" i="11"/>
  <c r="S122" i="11"/>
  <c r="Q122" i="11"/>
  <c r="O122" i="11"/>
  <c r="N122" i="11"/>
  <c r="L122" i="11"/>
  <c r="K122" i="11"/>
  <c r="J120" i="11"/>
  <c r="T118" i="11"/>
  <c r="S118" i="11"/>
  <c r="Q118" i="11"/>
  <c r="O118" i="11"/>
  <c r="J118" i="11"/>
  <c r="T116" i="11" l="1"/>
  <c r="S116" i="11"/>
  <c r="O149" i="11"/>
  <c r="O148" i="11" s="1"/>
  <c r="J149" i="11"/>
  <c r="J148" i="11" s="1"/>
  <c r="J116" i="11"/>
  <c r="K149" i="11"/>
  <c r="K148" i="11" s="1"/>
  <c r="N149" i="11"/>
  <c r="N148" i="11" s="1"/>
  <c r="L149" i="11"/>
  <c r="L148" i="11" s="1"/>
  <c r="Q149" i="11"/>
  <c r="Q148" i="11" s="1"/>
  <c r="T149" i="11"/>
  <c r="T148" i="11" s="1"/>
  <c r="S149" i="11"/>
  <c r="S148" i="11" s="1"/>
  <c r="M39" i="11"/>
  <c r="M36" i="11" s="1"/>
  <c r="L36" i="11"/>
  <c r="P49" i="11"/>
  <c r="L120" i="11"/>
  <c r="K120" i="11"/>
  <c r="Q120" i="11"/>
  <c r="Q116" i="11" s="1"/>
  <c r="O120" i="11"/>
  <c r="O116" i="11" s="1"/>
  <c r="N120" i="11"/>
  <c r="N118" i="11"/>
  <c r="N116" i="11" s="1"/>
  <c r="L118" i="11"/>
  <c r="K118" i="11"/>
  <c r="M151" i="11"/>
  <c r="M153" i="11"/>
  <c r="R153" i="11" s="1"/>
  <c r="M154" i="11"/>
  <c r="R154" i="11" s="1"/>
  <c r="M156" i="11"/>
  <c r="R156" i="11" s="1"/>
  <c r="M157" i="11"/>
  <c r="R157" i="11" s="1"/>
  <c r="M159" i="11"/>
  <c r="M158" i="11" s="1"/>
  <c r="M161" i="11"/>
  <c r="R161" i="11" s="1"/>
  <c r="M163" i="11"/>
  <c r="M165" i="11"/>
  <c r="M166" i="11"/>
  <c r="P166" i="11" s="1"/>
  <c r="M170" i="11"/>
  <c r="M121" i="11"/>
  <c r="M120" i="11" s="1"/>
  <c r="M123" i="11"/>
  <c r="R123" i="11" s="1"/>
  <c r="M124" i="11"/>
  <c r="R124" i="11" s="1"/>
  <c r="M125" i="11"/>
  <c r="R125" i="11" s="1"/>
  <c r="M128" i="11"/>
  <c r="M126" i="11" s="1"/>
  <c r="M129" i="11"/>
  <c r="M131" i="11"/>
  <c r="M132" i="11"/>
  <c r="M133" i="11"/>
  <c r="M138" i="11"/>
  <c r="M135" i="11" s="1"/>
  <c r="M140" i="11"/>
  <c r="M141" i="11"/>
  <c r="R141" i="11" s="1"/>
  <c r="M142" i="11"/>
  <c r="M144" i="11"/>
  <c r="M145" i="11"/>
  <c r="R145" i="11" s="1"/>
  <c r="M146" i="11"/>
  <c r="R146" i="11" s="1"/>
  <c r="M147" i="11"/>
  <c r="P147" i="11" s="1"/>
  <c r="P103" i="11"/>
  <c r="M88" i="11"/>
  <c r="M87" i="11" s="1"/>
  <c r="M92" i="11"/>
  <c r="M93" i="11"/>
  <c r="M95" i="11"/>
  <c r="R58" i="11"/>
  <c r="M46" i="11"/>
  <c r="P78" i="11"/>
  <c r="K116" i="11" l="1"/>
  <c r="L116" i="11"/>
  <c r="P170" i="11"/>
  <c r="P167" i="11" s="1"/>
  <c r="M167" i="11"/>
  <c r="R167" i="11" s="1"/>
  <c r="M164" i="11"/>
  <c r="M143" i="11"/>
  <c r="R143" i="11" s="1"/>
  <c r="R147" i="11"/>
  <c r="R166" i="11"/>
  <c r="R165" i="11"/>
  <c r="P165" i="11"/>
  <c r="O171" i="11"/>
  <c r="R144" i="11"/>
  <c r="M160" i="11"/>
  <c r="R160" i="11" s="1"/>
  <c r="P161" i="11"/>
  <c r="P121" i="11"/>
  <c r="P120" i="11" s="1"/>
  <c r="R120" i="11"/>
  <c r="M150" i="11"/>
  <c r="P151" i="11"/>
  <c r="P150" i="11" s="1"/>
  <c r="R151" i="11"/>
  <c r="R137" i="11"/>
  <c r="R131" i="11"/>
  <c r="P131" i="11"/>
  <c r="R121" i="11"/>
  <c r="M127" i="11"/>
  <c r="P129" i="11"/>
  <c r="P127" i="11" s="1"/>
  <c r="R129" i="11"/>
  <c r="P132" i="11"/>
  <c r="R132" i="11"/>
  <c r="R126" i="11"/>
  <c r="R128" i="11"/>
  <c r="R158" i="11"/>
  <c r="R159" i="11"/>
  <c r="R118" i="11"/>
  <c r="R119" i="11"/>
  <c r="M162" i="11"/>
  <c r="R162" i="11" s="1"/>
  <c r="R163" i="11"/>
  <c r="R164" i="11"/>
  <c r="M130" i="11"/>
  <c r="R130" i="11" s="1"/>
  <c r="M139" i="11"/>
  <c r="R139" i="11" s="1"/>
  <c r="M155" i="11"/>
  <c r="R155" i="11" s="1"/>
  <c r="M122" i="11"/>
  <c r="R122" i="11" s="1"/>
  <c r="M152" i="11"/>
  <c r="R152" i="11" s="1"/>
  <c r="R37" i="11"/>
  <c r="R5" i="11"/>
  <c r="R102" i="11"/>
  <c r="P138" i="11"/>
  <c r="P135" i="11" s="1"/>
  <c r="K172" i="11"/>
  <c r="P117" i="11" l="1"/>
  <c r="M116" i="11"/>
  <c r="R127" i="11"/>
  <c r="M117" i="11"/>
  <c r="M172" i="11" s="1"/>
  <c r="M149" i="11"/>
  <c r="R150" i="11"/>
  <c r="R117" i="11"/>
  <c r="T171" i="11"/>
  <c r="S171" i="11"/>
  <c r="Q171" i="11"/>
  <c r="J82" i="11"/>
  <c r="J112" i="11" s="1"/>
  <c r="T172" i="11"/>
  <c r="S172" i="11"/>
  <c r="Q172" i="11"/>
  <c r="P157" i="11"/>
  <c r="P146" i="11"/>
  <c r="P145" i="11"/>
  <c r="P142" i="11"/>
  <c r="P141" i="11"/>
  <c r="P133" i="11"/>
  <c r="P130" i="11" s="1"/>
  <c r="P125" i="11"/>
  <c r="P124" i="11"/>
  <c r="P37" i="11"/>
  <c r="P38" i="11"/>
  <c r="P50" i="11"/>
  <c r="P51" i="11"/>
  <c r="P52" i="11"/>
  <c r="P53" i="11"/>
  <c r="P54" i="11"/>
  <c r="P55" i="11"/>
  <c r="P56" i="11"/>
  <c r="P58" i="11"/>
  <c r="P59" i="11"/>
  <c r="P60" i="11"/>
  <c r="P61" i="11"/>
  <c r="P62" i="11"/>
  <c r="P64" i="11"/>
  <c r="P65" i="11"/>
  <c r="P66" i="11"/>
  <c r="P67" i="11"/>
  <c r="P68" i="11"/>
  <c r="P69" i="11"/>
  <c r="P46" i="11" s="1"/>
  <c r="P70" i="11"/>
  <c r="P73" i="11"/>
  <c r="P74" i="11"/>
  <c r="P75" i="11"/>
  <c r="P76" i="11"/>
  <c r="P77" i="11"/>
  <c r="P79" i="11"/>
  <c r="P80" i="11"/>
  <c r="P47" i="11"/>
  <c r="P39" i="11"/>
  <c r="P43" i="11"/>
  <c r="L172" i="11"/>
  <c r="L105" i="11"/>
  <c r="L100" i="11" s="1"/>
  <c r="L108" i="11" s="1"/>
  <c r="L111" i="11" s="1"/>
  <c r="K105" i="11"/>
  <c r="K100" i="11" s="1"/>
  <c r="K108" i="11" s="1"/>
  <c r="K111" i="11" s="1"/>
  <c r="L99" i="11"/>
  <c r="L107" i="11" s="1"/>
  <c r="K101" i="11"/>
  <c r="K99" i="11" s="1"/>
  <c r="K107" i="11" s="1"/>
  <c r="L91" i="11"/>
  <c r="L90" i="11" s="1"/>
  <c r="L89" i="11" s="1"/>
  <c r="K91" i="11"/>
  <c r="K90" i="11" s="1"/>
  <c r="K89" i="11" s="1"/>
  <c r="L86" i="11"/>
  <c r="K86" i="11"/>
  <c r="L46" i="11"/>
  <c r="K46" i="11"/>
  <c r="L45" i="11"/>
  <c r="L82" i="11" s="1"/>
  <c r="K45" i="11"/>
  <c r="K82" i="11" s="1"/>
  <c r="L81" i="11"/>
  <c r="L26" i="11"/>
  <c r="K26" i="11"/>
  <c r="L18" i="11"/>
  <c r="K18" i="11"/>
  <c r="L4" i="11"/>
  <c r="K4" i="11"/>
  <c r="J172" i="11"/>
  <c r="J105" i="11"/>
  <c r="J104" i="11" s="1"/>
  <c r="J100" i="11" s="1"/>
  <c r="J108" i="11" s="1"/>
  <c r="J111" i="11" s="1"/>
  <c r="J99" i="11"/>
  <c r="J107" i="11" s="1"/>
  <c r="J46" i="11"/>
  <c r="J83" i="11" s="1"/>
  <c r="J113" i="11" s="1"/>
  <c r="J26" i="11"/>
  <c r="J18" i="11"/>
  <c r="J4" i="11"/>
  <c r="O172" i="11"/>
  <c r="K112" i="11" l="1"/>
  <c r="K84" i="11"/>
  <c r="P44" i="11"/>
  <c r="K96" i="11"/>
  <c r="P36" i="11"/>
  <c r="S173" i="11"/>
  <c r="R116" i="11"/>
  <c r="M94" i="11"/>
  <c r="Q173" i="11"/>
  <c r="M91" i="11"/>
  <c r="L83" i="11"/>
  <c r="L84" i="11" s="1"/>
  <c r="L112" i="11"/>
  <c r="J171" i="11"/>
  <c r="J173" i="11" s="1"/>
  <c r="P154" i="11"/>
  <c r="M4" i="11"/>
  <c r="L171" i="11"/>
  <c r="L173" i="11" s="1"/>
  <c r="K171" i="11"/>
  <c r="K173" i="11" s="1"/>
  <c r="K109" i="11"/>
  <c r="L109" i="11"/>
  <c r="L96" i="11"/>
  <c r="L97" i="11" s="1"/>
  <c r="K97" i="11"/>
  <c r="L3" i="11"/>
  <c r="L33" i="11" s="1"/>
  <c r="L34" i="11" s="1"/>
  <c r="K3" i="11"/>
  <c r="K33" i="11" s="1"/>
  <c r="K34" i="11" s="1"/>
  <c r="N171" i="11"/>
  <c r="J109" i="11"/>
  <c r="J81" i="11"/>
  <c r="J84" i="11" s="1"/>
  <c r="J3" i="11"/>
  <c r="Q45" i="11"/>
  <c r="R45" i="11" s="1"/>
  <c r="Q46" i="11"/>
  <c r="R46" i="11" s="1"/>
  <c r="O45" i="11"/>
  <c r="O82" i="11" s="1"/>
  <c r="O46" i="11"/>
  <c r="M83" i="11"/>
  <c r="M45" i="11"/>
  <c r="M86" i="11"/>
  <c r="P93" i="11"/>
  <c r="P95" i="11"/>
  <c r="P94" i="11" s="1"/>
  <c r="O94" i="11"/>
  <c r="N94" i="11"/>
  <c r="S26" i="11"/>
  <c r="Q26" i="11"/>
  <c r="O26" i="11"/>
  <c r="M26" i="11"/>
  <c r="S18" i="11"/>
  <c r="Q18" i="11"/>
  <c r="O18" i="11"/>
  <c r="M18" i="11"/>
  <c r="S4" i="11"/>
  <c r="Q4" i="11"/>
  <c r="O4" i="11"/>
  <c r="L110" i="11" l="1"/>
  <c r="J33" i="11"/>
  <c r="J34" i="11" s="1"/>
  <c r="M90" i="11"/>
  <c r="L113" i="11"/>
  <c r="K110" i="11"/>
  <c r="O86" i="11"/>
  <c r="O81" i="11"/>
  <c r="N81" i="11"/>
  <c r="P27" i="11"/>
  <c r="R42" i="11"/>
  <c r="R43" i="11"/>
  <c r="M82" i="11"/>
  <c r="M112" i="11" s="1"/>
  <c r="N45" i="11"/>
  <c r="N82" i="11" s="1"/>
  <c r="N112" i="11" s="1"/>
  <c r="O112" i="11"/>
  <c r="Q82" i="11"/>
  <c r="S45" i="11"/>
  <c r="S82" i="11" s="1"/>
  <c r="T45" i="11"/>
  <c r="T82" i="11" s="1"/>
  <c r="M113" i="11"/>
  <c r="N46" i="11"/>
  <c r="N83" i="11" s="1"/>
  <c r="N113" i="11" s="1"/>
  <c r="O83" i="11"/>
  <c r="O113" i="11" s="1"/>
  <c r="S46" i="11"/>
  <c r="S83" i="11" s="1"/>
  <c r="S113" i="11" s="1"/>
  <c r="T46" i="11"/>
  <c r="T83" i="11" s="1"/>
  <c r="T113" i="11" s="1"/>
  <c r="P153" i="11"/>
  <c r="P152" i="11" s="1"/>
  <c r="P156" i="11"/>
  <c r="P155" i="11" s="1"/>
  <c r="P159" i="11"/>
  <c r="P158" i="11" s="1"/>
  <c r="P160" i="11"/>
  <c r="P163" i="11"/>
  <c r="P162" i="11" s="1"/>
  <c r="P164" i="11"/>
  <c r="P123" i="11"/>
  <c r="P122" i="11" s="1"/>
  <c r="P128" i="11"/>
  <c r="P126" i="11" s="1"/>
  <c r="P140" i="11"/>
  <c r="P139" i="11" s="1"/>
  <c r="P144" i="11"/>
  <c r="P143" i="11" s="1"/>
  <c r="P119" i="11"/>
  <c r="P118" i="11" s="1"/>
  <c r="P116" i="11" s="1"/>
  <c r="S101" i="11"/>
  <c r="S107" i="11" s="1"/>
  <c r="R47" i="11"/>
  <c r="P88" i="11"/>
  <c r="P87" i="11" s="1"/>
  <c r="T86" i="11"/>
  <c r="S86" i="11"/>
  <c r="Q101" i="11"/>
  <c r="Q107" i="11" s="1"/>
  <c r="Q86" i="11"/>
  <c r="N96" i="11"/>
  <c r="Q91" i="11"/>
  <c r="Q90" i="11" s="1"/>
  <c r="Q89" i="11" s="1"/>
  <c r="N4" i="11"/>
  <c r="R92" i="11"/>
  <c r="R69" i="11"/>
  <c r="O101" i="11"/>
  <c r="O99" i="11" s="1"/>
  <c r="M101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0" i="11"/>
  <c r="R79" i="11"/>
  <c r="R78" i="11"/>
  <c r="R77" i="11"/>
  <c r="R76" i="11"/>
  <c r="R75" i="11"/>
  <c r="R74" i="11"/>
  <c r="R73" i="11"/>
  <c r="R71" i="11"/>
  <c r="R70" i="11"/>
  <c r="R68" i="11"/>
  <c r="R67" i="11"/>
  <c r="R66" i="11"/>
  <c r="R65" i="11"/>
  <c r="R64" i="11"/>
  <c r="R63" i="11"/>
  <c r="R62" i="11"/>
  <c r="R61" i="11"/>
  <c r="R60" i="11"/>
  <c r="R59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2" i="11"/>
  <c r="P91" i="11" s="1"/>
  <c r="R106" i="11"/>
  <c r="R103" i="11"/>
  <c r="R93" i="11"/>
  <c r="T101" i="11"/>
  <c r="T99" i="11" s="1"/>
  <c r="R95" i="11"/>
  <c r="O91" i="11"/>
  <c r="O90" i="11" s="1"/>
  <c r="O89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1" i="11"/>
  <c r="N107" i="11" s="1"/>
  <c r="N91" i="11"/>
  <c r="N105" i="11"/>
  <c r="N104" i="11" s="1"/>
  <c r="N100" i="11" s="1"/>
  <c r="P106" i="11"/>
  <c r="T105" i="11"/>
  <c r="T104" i="11" s="1"/>
  <c r="T100" i="11" s="1"/>
  <c r="T108" i="11" s="1"/>
  <c r="S105" i="11"/>
  <c r="S104" i="11" s="1"/>
  <c r="S100" i="11" s="1"/>
  <c r="S108" i="11" s="1"/>
  <c r="Q105" i="11"/>
  <c r="O105" i="11"/>
  <c r="O104" i="11" s="1"/>
  <c r="O100" i="11" s="1"/>
  <c r="O108" i="11" s="1"/>
  <c r="O111" i="11" s="1"/>
  <c r="M105" i="11"/>
  <c r="M104" i="11" s="1"/>
  <c r="T91" i="11"/>
  <c r="T90" i="11" s="1"/>
  <c r="T89" i="11" s="1"/>
  <c r="S91" i="11"/>
  <c r="S90" i="11" s="1"/>
  <c r="S89" i="11" s="1"/>
  <c r="R38" i="11"/>
  <c r="R39" i="11"/>
  <c r="P149" i="11" l="1"/>
  <c r="P148" i="11" s="1"/>
  <c r="P101" i="11"/>
  <c r="O96" i="11"/>
  <c r="O97" i="11" s="1"/>
  <c r="R86" i="11"/>
  <c r="P172" i="11"/>
  <c r="M89" i="11"/>
  <c r="L114" i="11"/>
  <c r="L174" i="11" s="1"/>
  <c r="M99" i="11"/>
  <c r="R101" i="11"/>
  <c r="T96" i="11"/>
  <c r="T97" i="11" s="1"/>
  <c r="S96" i="11"/>
  <c r="S97" i="11" s="1"/>
  <c r="Q96" i="11"/>
  <c r="P86" i="11"/>
  <c r="P18" i="11"/>
  <c r="P4" i="11"/>
  <c r="P26" i="11"/>
  <c r="T81" i="11"/>
  <c r="T84" i="11" s="1"/>
  <c r="O107" i="11"/>
  <c r="O109" i="11" s="1"/>
  <c r="P81" i="11"/>
  <c r="Q83" i="11"/>
  <c r="Q113" i="11" s="1"/>
  <c r="R113" i="11" s="1"/>
  <c r="N84" i="11"/>
  <c r="R87" i="11"/>
  <c r="P45" i="11"/>
  <c r="P83" i="11"/>
  <c r="P113" i="11" s="1"/>
  <c r="R18" i="11"/>
  <c r="N173" i="11"/>
  <c r="O3" i="11"/>
  <c r="O33" i="11" s="1"/>
  <c r="O34" i="11" s="1"/>
  <c r="N108" i="11"/>
  <c r="N111" i="11" s="1"/>
  <c r="P90" i="11"/>
  <c r="P89" i="11" s="1"/>
  <c r="P96" i="11" s="1"/>
  <c r="P97" i="11" s="1"/>
  <c r="N3" i="11"/>
  <c r="N33" i="11" s="1"/>
  <c r="N34" i="11" s="1"/>
  <c r="R105" i="11"/>
  <c r="N99" i="11"/>
  <c r="R172" i="11"/>
  <c r="T107" i="11"/>
  <c r="S99" i="11"/>
  <c r="Q99" i="11"/>
  <c r="R91" i="11"/>
  <c r="R36" i="11"/>
  <c r="O84" i="11"/>
  <c r="M81" i="11"/>
  <c r="M84" i="11" s="1"/>
  <c r="T33" i="11"/>
  <c r="S3" i="11"/>
  <c r="S33" i="11" s="1"/>
  <c r="S34" i="11" s="1"/>
  <c r="Q3" i="11"/>
  <c r="R26" i="11"/>
  <c r="M3" i="11"/>
  <c r="M33" i="11" s="1"/>
  <c r="M34" i="11" s="1"/>
  <c r="T112" i="11"/>
  <c r="S112" i="11"/>
  <c r="R90" i="11"/>
  <c r="N97" i="11"/>
  <c r="S109" i="11"/>
  <c r="S111" i="11"/>
  <c r="M100" i="11"/>
  <c r="M108" i="11" s="1"/>
  <c r="M111" i="11" s="1"/>
  <c r="P104" i="11"/>
  <c r="P100" i="11" s="1"/>
  <c r="P108" i="11" s="1"/>
  <c r="P111" i="11" s="1"/>
  <c r="T111" i="11"/>
  <c r="Q112" i="11"/>
  <c r="R112" i="11" s="1"/>
  <c r="R82" i="11"/>
  <c r="R4" i="11"/>
  <c r="P105" i="11"/>
  <c r="Q104" i="11"/>
  <c r="P171" i="11" l="1"/>
  <c r="P173" i="11" s="1"/>
  <c r="P3" i="11"/>
  <c r="P33" i="11" s="1"/>
  <c r="P34" i="11" s="1"/>
  <c r="P99" i="11"/>
  <c r="P107" i="11"/>
  <c r="R89" i="11"/>
  <c r="M96" i="11"/>
  <c r="S84" i="11"/>
  <c r="S110" i="11"/>
  <c r="T34" i="11"/>
  <c r="T110" i="11"/>
  <c r="T114" i="11" s="1"/>
  <c r="R99" i="11"/>
  <c r="J110" i="11"/>
  <c r="J114" i="11" s="1"/>
  <c r="J174" i="11" s="1"/>
  <c r="M107" i="11"/>
  <c r="R107" i="11" s="1"/>
  <c r="T173" i="11"/>
  <c r="O173" i="11"/>
  <c r="O174" i="11" s="1"/>
  <c r="O175" i="11" s="1"/>
  <c r="Q84" i="11"/>
  <c r="R84" i="11" s="1"/>
  <c r="P82" i="11"/>
  <c r="P112" i="11" s="1"/>
  <c r="R83" i="11"/>
  <c r="R3" i="11"/>
  <c r="N109" i="11"/>
  <c r="R94" i="11"/>
  <c r="T109" i="11"/>
  <c r="R81" i="11"/>
  <c r="Q33" i="11"/>
  <c r="R33" i="11" s="1"/>
  <c r="O110" i="11"/>
  <c r="O114" i="11" s="1"/>
  <c r="Q97" i="11"/>
  <c r="R104" i="11"/>
  <c r="Q100" i="11"/>
  <c r="N110" i="11"/>
  <c r="N114" i="11" s="1"/>
  <c r="N174" i="11" s="1"/>
  <c r="S114" i="11" l="1"/>
  <c r="S174" i="11" s="1"/>
  <c r="M97" i="11"/>
  <c r="R97" i="11" s="1"/>
  <c r="R96" i="11"/>
  <c r="P110" i="11"/>
  <c r="P114" i="11" s="1"/>
  <c r="P174" i="11" s="1"/>
  <c r="P175" i="11" s="1"/>
  <c r="M109" i="11"/>
  <c r="T174" i="11"/>
  <c r="Q110" i="11"/>
  <c r="Q34" i="11"/>
  <c r="R34" i="11" s="1"/>
  <c r="M110" i="11"/>
  <c r="P84" i="11"/>
  <c r="R100" i="11"/>
  <c r="Q108" i="11"/>
  <c r="P109" i="11"/>
  <c r="M114" i="11" l="1"/>
  <c r="R110" i="11"/>
  <c r="Q111" i="11"/>
  <c r="R108" i="11"/>
  <c r="Q109" i="11"/>
  <c r="R109" i="11" s="1"/>
  <c r="R111" i="11" l="1"/>
  <c r="Q114" i="11"/>
  <c r="Q174" i="11" s="1"/>
  <c r="R114" i="11" l="1"/>
  <c r="R149" i="11"/>
  <c r="M148" i="11" l="1"/>
  <c r="R148" i="11" l="1"/>
  <c r="M171" i="11"/>
  <c r="M173" i="11" s="1"/>
  <c r="M174" i="11" s="1"/>
  <c r="R171" i="11" l="1"/>
  <c r="M175" i="11" l="1"/>
  <c r="R173" i="11"/>
  <c r="R174" i="11" l="1"/>
  <c r="K113" i="11"/>
  <c r="K114" i="11"/>
  <c r="K174" i="11" l="1"/>
  <c r="L177" i="11" s="1"/>
</calcChain>
</file>

<file path=xl/sharedStrings.xml><?xml version="1.0" encoding="utf-8"?>
<sst xmlns="http://schemas.openxmlformats.org/spreadsheetml/2006/main" count="1168" uniqueCount="234">
  <si>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</si>
  <si>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</si>
  <si>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</si>
  <si>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</si>
  <si>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</si>
  <si>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</si>
  <si>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</si>
  <si>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</si>
  <si>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</si>
  <si>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</si>
  <si>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</si>
  <si>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</si>
  <si>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</si>
  <si>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</si>
  <si>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</si>
  <si>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</si>
  <si>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</si>
  <si>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</si>
  <si>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</si>
  <si>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</si>
  <si>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</si>
  <si>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</si>
  <si>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</si>
  <si>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</si>
  <si>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</si>
  <si>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</si>
  <si>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</si>
  <si>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</si>
  <si>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</si>
  <si>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</si>
  <si>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</si>
  <si>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</si>
  <si>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</si>
  <si>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</si>
  <si>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</si>
  <si>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</si>
  <si>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</si>
  <si>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</si>
  <si>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</si>
  <si>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</si>
  <si>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</si>
  <si>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</si>
  <si>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</si>
  <si>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</si>
  <si>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</si>
  <si>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</si>
  <si>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</si>
  <si>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</si>
  <si>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</si>
  <si>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</si>
  <si>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</si>
  <si>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</si>
  <si>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</si>
  <si>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</si>
  <si>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</si>
  <si>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</si>
  <si>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</si>
  <si>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</si>
  <si>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</si>
  <si>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</si>
  <si>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</si>
  <si>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</si>
  <si>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</si>
  <si>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</si>
  <si>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</si>
  <si>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</si>
  <si>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</si>
  <si>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</si>
  <si>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</si>
  <si>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</si>
  <si>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</si>
  <si>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</si>
  <si>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</si>
  <si>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</si>
  <si>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</si>
  <si>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</si>
  <si>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</si>
  <si>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</si>
  <si>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</si>
  <si>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</si>
  <si>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</si>
  <si>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</si>
  <si>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</si>
  <si>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</si>
  <si>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</si>
  <si>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</si>
  <si>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</si>
  <si>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</si>
  <si>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</si>
  <si>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</si>
  <si>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</si>
  <si>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</si>
  <si>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</si>
  <si>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</si>
  <si>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</si>
  <si>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</si>
  <si>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</si>
  <si>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</si>
  <si>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</si>
  <si>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</si>
  <si>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</si>
  <si>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</si>
  <si>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</si>
  <si>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</si>
  <si>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</si>
  <si>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</si>
  <si>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</si>
  <si>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</si>
  <si>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</si>
  <si>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</si>
  <si>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</si>
  <si>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</si>
  <si>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</si>
  <si>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</si>
  <si>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</si>
  <si>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</si>
  <si>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</si>
  <si>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</si>
  <si>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</si>
  <si>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</si>
  <si>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</si>
  <si>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</si>
  <si>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</si>
  <si>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</si>
  <si>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</si>
  <si>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</si>
  <si>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</si>
  <si>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</si>
  <si>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</si>
  <si>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</si>
  <si>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</si>
  <si>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</si>
  <si>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</si>
  <si>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</si>
  <si>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</si>
  <si>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</si>
  <si>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</si>
  <si>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</si>
  <si>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</si>
  <si>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</si>
  <si>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</si>
  <si>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</si>
  <si>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</si>
  <si>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</si>
  <si>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</si>
  <si>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</si>
  <si>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</si>
  <si>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</si>
  <si>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</si>
  <si>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</si>
  <si>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</si>
  <si>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</si>
  <si>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</si>
  <si>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</si>
  <si>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</si>
  <si>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</si>
  <si>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</si>
  <si>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</si>
  <si>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</si>
  <si>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</si>
  <si>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</si>
  <si>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</si>
  <si>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</si>
  <si>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</si>
  <si>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</si>
  <si>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</si>
  <si>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</si>
  <si>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</si>
  <si>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</si>
  <si>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</si>
  <si>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</si>
  <si>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</si>
  <si>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</si>
  <si>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</si>
  <si>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</si>
  <si>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</si>
  <si>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</si>
  <si>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</si>
  <si>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</si>
  <si>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</si>
  <si>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</si>
  <si>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</si>
  <si>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</si>
  <si>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</si>
  <si>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</si>
  <si>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</si>
  <si>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</si>
  <si>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</si>
  <si>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</si>
  <si>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</si>
  <si>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</si>
  <si>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</si>
  <si>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</si>
  <si>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</si>
  <si>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</si>
  <si>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</si>
  <si>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</si>
  <si>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</si>
  <si>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</si>
  <si>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</si>
  <si>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</si>
  <si>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</si>
  <si>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</si>
  <si>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</si>
  <si>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</si>
  <si>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</si>
  <si>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</si>
  <si>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</si>
  <si>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</si>
  <si>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</si>
  <si>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</si>
  <si>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</si>
  <si>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</si>
  <si>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</si>
  <si>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</si>
  <si>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</si>
  <si>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</si>
  <si>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</si>
  <si>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</si>
  <si>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</si>
  <si>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</si>
  <si>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</si>
  <si>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</si>
  <si>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</si>
  <si>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</si>
  <si>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</si>
  <si>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</si>
  <si>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</si>
  <si>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</si>
  <si>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</si>
  <si>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</si>
  <si>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</si>
  <si>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</si>
  <si>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Fecha: Febrero-03-2025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</si>
</sst>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0" fontId="23" fillId="4" borderId="1" xfId="0" applyFont="1" applyFill="1" applyBorder="1" applyAlignment="1">
      <alignment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esarAugustoAcu&#241;aRey\Downloads\DECRETO%2031%20DE%20ENERO%202025.xlsx" TargetMode="External"/><Relationship Id="rId1" Type="http://schemas.openxmlformats.org/officeDocument/2006/relationships/externalLinkPath" Target="file:///C:\Users\CesarAugustoAcu&#241;aRey\Downloads\DECRETO%2031%20DE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33">
          <cell r="V33">
            <v>64687691301.330002</v>
          </cell>
          <cell r="W33">
            <v>409495168698.66998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0"/>
  <sheetViews>
    <sheetView showGridLines="0" tabSelected="1" zoomScale="140" zoomScaleNormal="14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25919058909</v>
      </c>
      <c r="P3" s="103">
        <f>P4+P18+P26</f>
        <v>280265241091</v>
      </c>
      <c r="Q3" s="37">
        <f>Q4+Q18+Q26</f>
        <v>25919058909</v>
      </c>
      <c r="R3" s="38">
        <f t="shared" ref="R3:R34" si="1">IF(Q3&gt;1,Q3/(M3-N3),0)</f>
        <v>8.4651822150907149E-2</v>
      </c>
      <c r="S3" s="37">
        <f>S4+S18+S26</f>
        <v>17925737167</v>
      </c>
      <c r="T3" s="39">
        <f>T4+T18+T26</f>
        <v>17830312492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2">SUM(K5:K17)</f>
        <v>0</v>
      </c>
      <c r="L4" s="24">
        <f t="shared" si="2"/>
        <v>0</v>
      </c>
      <c r="M4" s="24">
        <f>SUM(M5:M17)</f>
        <v>205807200000</v>
      </c>
      <c r="N4" s="24">
        <f>SUM(N5:N17)</f>
        <v>0</v>
      </c>
      <c r="O4" s="24">
        <f>SUM(O5:O17)</f>
        <v>12155659145</v>
      </c>
      <c r="P4" s="24">
        <f>SUM(P5:P17)</f>
        <v>193651540855</v>
      </c>
      <c r="Q4" s="24">
        <f>SUM(Q5:Q17)</f>
        <v>12155659145</v>
      </c>
      <c r="R4" s="96">
        <f t="shared" si="1"/>
        <v>5.9063332793993603E-2</v>
      </c>
      <c r="S4" s="14">
        <f>SUM(S5:S17)</f>
        <v>12155659145</v>
      </c>
      <c r="T4" s="33">
        <f>SUM(T5:T17)</f>
        <v>12155659145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10438474701</v>
      </c>
      <c r="P5" s="27">
        <f t="shared" ref="P5:P17" si="3">+M5-O5-N5</f>
        <v>138296732171</v>
      </c>
      <c r="Q5" s="9">
        <v>10438474701</v>
      </c>
      <c r="R5" s="25">
        <f>IF(Q5&gt;1,Q5/(M5-N5),0)</f>
        <v>7.0181599370640238E-2</v>
      </c>
      <c r="S5" s="9">
        <v>10438474701</v>
      </c>
      <c r="T5" s="10">
        <v>10438474701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200486093</v>
      </c>
      <c r="P6" s="27">
        <f t="shared" si="3"/>
        <v>2796828426</v>
      </c>
      <c r="Q6" s="9">
        <v>200486093</v>
      </c>
      <c r="R6" s="25">
        <f t="shared" si="1"/>
        <v>6.6888573664564424E-2</v>
      </c>
      <c r="S6" s="9">
        <v>200486093</v>
      </c>
      <c r="T6" s="10">
        <v>200486093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112588563</v>
      </c>
      <c r="P7" s="27">
        <f t="shared" si="3"/>
        <v>1381666547</v>
      </c>
      <c r="Q7" s="9">
        <v>112588563</v>
      </c>
      <c r="R7" s="25">
        <f t="shared" si="1"/>
        <v>7.5347617850876888E-2</v>
      </c>
      <c r="S7" s="9">
        <v>112588563</v>
      </c>
      <c r="T7" s="10">
        <v>112588563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21749464</v>
      </c>
      <c r="P8" s="27">
        <f t="shared" si="3"/>
        <v>277014356</v>
      </c>
      <c r="Q8" s="9">
        <v>21749464</v>
      </c>
      <c r="R8" s="25">
        <f t="shared" si="1"/>
        <v>7.279818553665568E-2</v>
      </c>
      <c r="S8" s="9">
        <v>21749464</v>
      </c>
      <c r="T8" s="10">
        <v>21749464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46606665</v>
      </c>
      <c r="P9" s="27">
        <f t="shared" si="3"/>
        <v>437255475</v>
      </c>
      <c r="Q9" s="9">
        <v>46606665</v>
      </c>
      <c r="R9" s="25">
        <f t="shared" si="1"/>
        <v>9.632219830218583E-2</v>
      </c>
      <c r="S9" s="9">
        <v>46606665</v>
      </c>
      <c r="T9" s="10">
        <v>46606665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26603146</v>
      </c>
      <c r="P10" s="27">
        <f t="shared" si="3"/>
        <v>6941634928</v>
      </c>
      <c r="Q10" s="9">
        <v>26603146</v>
      </c>
      <c r="R10" s="25">
        <f t="shared" si="1"/>
        <v>3.8177722571308345E-3</v>
      </c>
      <c r="S10" s="9">
        <v>26603146</v>
      </c>
      <c r="T10" s="10">
        <v>26603146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957976455</v>
      </c>
      <c r="P11" s="27">
        <f t="shared" si="3"/>
        <v>3949473592</v>
      </c>
      <c r="Q11" s="9">
        <v>957976455</v>
      </c>
      <c r="R11" s="25">
        <f t="shared" si="1"/>
        <v>0.19520860035765944</v>
      </c>
      <c r="S11" s="9">
        <v>957976455</v>
      </c>
      <c r="T11" s="10">
        <v>957976455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0</v>
      </c>
      <c r="P12" s="27">
        <f t="shared" si="3"/>
        <v>1224827603</v>
      </c>
      <c r="Q12" s="9">
        <v>0</v>
      </c>
      <c r="R12" s="25">
        <f t="shared" si="1"/>
        <v>0</v>
      </c>
      <c r="S12" s="9">
        <v>0</v>
      </c>
      <c r="T12" s="10">
        <v>0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2627561</v>
      </c>
      <c r="P13" s="27">
        <f t="shared" si="3"/>
        <v>16732438829</v>
      </c>
      <c r="Q13" s="9">
        <v>2627561</v>
      </c>
      <c r="R13" s="25">
        <f t="shared" si="1"/>
        <v>1.5700929645370829E-4</v>
      </c>
      <c r="S13" s="9">
        <v>2627561</v>
      </c>
      <c r="T13" s="10">
        <v>2627561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345380736</v>
      </c>
      <c r="P14" s="27">
        <f t="shared" si="3"/>
        <v>7624288758</v>
      </c>
      <c r="Q14" s="9">
        <v>345380736</v>
      </c>
      <c r="R14" s="25">
        <f t="shared" si="1"/>
        <v>4.3336895747059699E-2</v>
      </c>
      <c r="S14" s="9">
        <v>345380736</v>
      </c>
      <c r="T14" s="51">
        <v>345380736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2374314</v>
      </c>
      <c r="P15" s="27">
        <f t="shared" si="3"/>
        <v>37581260</v>
      </c>
      <c r="Q15" s="9">
        <v>2374314</v>
      </c>
      <c r="R15" s="25">
        <f t="shared" si="1"/>
        <v>5.9423849098000692E-2</v>
      </c>
      <c r="S15" s="9">
        <v>2374314</v>
      </c>
      <c r="T15" s="51">
        <v>2374314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791447</v>
      </c>
      <c r="P16" s="27">
        <f t="shared" si="3"/>
        <v>18377102</v>
      </c>
      <c r="Q16" s="9">
        <v>791447</v>
      </c>
      <c r="R16" s="25">
        <f t="shared" si="1"/>
        <v>4.1288832034182661E-2</v>
      </c>
      <c r="S16" s="9">
        <v>791447</v>
      </c>
      <c r="T16" s="51">
        <v>791447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0</v>
      </c>
      <c r="P17" s="27">
        <f t="shared" si="3"/>
        <v>13933421808</v>
      </c>
      <c r="Q17" s="9">
        <v>0</v>
      </c>
      <c r="R17" s="25">
        <f t="shared" si="1"/>
        <v>0</v>
      </c>
      <c r="S17" s="27">
        <v>0</v>
      </c>
      <c r="T17" s="51">
        <v>0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9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13025642798</v>
      </c>
      <c r="P18" s="24">
        <f>SUM(P19:P25)</f>
        <v>71807457202</v>
      </c>
      <c r="Q18" s="14">
        <f>SUM(Q19:Q25)</f>
        <v>13025642798</v>
      </c>
      <c r="R18" s="26">
        <f t="shared" si="1"/>
        <v>0.15354434528503616</v>
      </c>
      <c r="S18" s="14">
        <f>SUM(S19:S25)</f>
        <v>5032321056</v>
      </c>
      <c r="T18" s="22">
        <f>SUM(T19:T25)</f>
        <v>4936896381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1524827400</v>
      </c>
      <c r="P19" s="27">
        <f t="shared" ref="P19:P25" si="6">+M19-O19-N19</f>
        <v>21064972845</v>
      </c>
      <c r="Q19" s="9">
        <v>1524827400</v>
      </c>
      <c r="R19" s="25">
        <f t="shared" si="1"/>
        <v>6.7500703125407388E-2</v>
      </c>
      <c r="S19" s="9">
        <v>1524827400</v>
      </c>
      <c r="T19" s="51">
        <v>1524827400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1072098900</v>
      </c>
      <c r="P20" s="27">
        <f t="shared" si="6"/>
        <v>14773130616</v>
      </c>
      <c r="Q20" s="9">
        <v>1072098900</v>
      </c>
      <c r="R20" s="25">
        <f t="shared" si="1"/>
        <v>6.7660673448587741E-2</v>
      </c>
      <c r="S20" s="9">
        <v>1072098900</v>
      </c>
      <c r="T20" s="51">
        <v>1072098900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689083556</v>
      </c>
      <c r="P21" s="27">
        <f t="shared" si="6"/>
        <v>18846994691</v>
      </c>
      <c r="Q21" s="9">
        <v>689083556</v>
      </c>
      <c r="R21" s="25">
        <f t="shared" si="1"/>
        <v>3.5272358519848633E-2</v>
      </c>
      <c r="S21" s="9">
        <v>689083556</v>
      </c>
      <c r="T21" s="51">
        <v>593658881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519244200</v>
      </c>
      <c r="P22" s="27">
        <f t="shared" si="6"/>
        <v>7636286802</v>
      </c>
      <c r="Q22" s="9">
        <v>519244200</v>
      </c>
      <c r="R22" s="25">
        <f t="shared" si="1"/>
        <v>6.3667736640650938E-2</v>
      </c>
      <c r="S22" s="9">
        <v>519244200</v>
      </c>
      <c r="T22" s="51">
        <v>519244200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1"/>
        <v>1</v>
      </c>
      <c r="S23" s="9">
        <v>577917900</v>
      </c>
      <c r="T23" s="51">
        <v>577917900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389476500</v>
      </c>
      <c r="P24" s="27">
        <f t="shared" si="6"/>
        <v>5717065134</v>
      </c>
      <c r="Q24" s="9">
        <v>389476500</v>
      </c>
      <c r="R24" s="25">
        <f t="shared" si="1"/>
        <v>6.3780208724275769E-2</v>
      </c>
      <c r="S24" s="9">
        <v>389476500</v>
      </c>
      <c r="T24" s="51">
        <v>389476500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259672600</v>
      </c>
      <c r="P25" s="27">
        <f t="shared" si="6"/>
        <v>3769007114</v>
      </c>
      <c r="Q25" s="9">
        <v>259672600</v>
      </c>
      <c r="R25" s="25">
        <f t="shared" si="1"/>
        <v>6.4456005052378806E-2</v>
      </c>
      <c r="S25" s="9">
        <v>259672600</v>
      </c>
      <c r="T25" s="51">
        <v>259672600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737756966</v>
      </c>
      <c r="P26" s="24">
        <f>P27+P28+P29+P30+P31+P32</f>
        <v>14806243034</v>
      </c>
      <c r="Q26" s="14">
        <f>Q27+Q28+Q29+Q30+Q31+Q32</f>
        <v>737756966</v>
      </c>
      <c r="R26" s="26">
        <f t="shared" si="1"/>
        <v>4.7462491379310343E-2</v>
      </c>
      <c r="S26" s="24">
        <f>S27+S28+S29+S30+S31+S32</f>
        <v>737756966</v>
      </c>
      <c r="T26" s="22">
        <f>T27+T28+T29+T30+T31+T32</f>
        <v>737756966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514146612</v>
      </c>
      <c r="P27" s="27">
        <f t="shared" ref="P27:P32" si="9">+M27-O27-N27</f>
        <v>11594903193</v>
      </c>
      <c r="Q27" s="9">
        <v>514146612</v>
      </c>
      <c r="R27" s="25">
        <f t="shared" si="1"/>
        <v>4.2459699173728847E-2</v>
      </c>
      <c r="S27" s="9">
        <v>514146612</v>
      </c>
      <c r="T27" s="51">
        <v>514146612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10">J28+K28-L28</f>
        <v>458862190</v>
      </c>
      <c r="N28" s="9">
        <v>0</v>
      </c>
      <c r="O28" s="9">
        <v>58448385</v>
      </c>
      <c r="P28" s="27">
        <f t="shared" si="9"/>
        <v>400413805</v>
      </c>
      <c r="Q28" s="9">
        <v>58448385</v>
      </c>
      <c r="R28" s="25">
        <f t="shared" si="1"/>
        <v>0.12737677296967964</v>
      </c>
      <c r="S28" s="9">
        <v>58448385</v>
      </c>
      <c r="T28" s="51">
        <v>58448385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10"/>
        <v>819318216</v>
      </c>
      <c r="N29" s="9">
        <v>0</v>
      </c>
      <c r="O29" s="9">
        <v>39500673</v>
      </c>
      <c r="P29" s="27">
        <f t="shared" si="9"/>
        <v>779817543</v>
      </c>
      <c r="Q29" s="9">
        <v>39500673</v>
      </c>
      <c r="R29" s="25">
        <f t="shared" si="1"/>
        <v>4.8211637711225989E-2</v>
      </c>
      <c r="S29" s="9">
        <v>39500673</v>
      </c>
      <c r="T29" s="51">
        <v>39500673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10"/>
        <v>564704052</v>
      </c>
      <c r="N30" s="9">
        <v>0</v>
      </c>
      <c r="O30" s="9">
        <v>19443011</v>
      </c>
      <c r="P30" s="27">
        <f t="shared" si="9"/>
        <v>545261041</v>
      </c>
      <c r="Q30" s="9">
        <v>19443011</v>
      </c>
      <c r="R30" s="25">
        <f t="shared" si="1"/>
        <v>3.4430443576841913E-2</v>
      </c>
      <c r="S30" s="9">
        <v>19443011</v>
      </c>
      <c r="T30" s="51">
        <v>19443011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10"/>
        <v>1496829460</v>
      </c>
      <c r="N31" s="9">
        <v>0</v>
      </c>
      <c r="O31" s="9">
        <v>106218285</v>
      </c>
      <c r="P31" s="27">
        <f t="shared" si="9"/>
        <v>1390611175</v>
      </c>
      <c r="Q31" s="9">
        <v>106218285</v>
      </c>
      <c r="R31" s="25">
        <f t="shared" si="1"/>
        <v>7.0962182291628595E-2</v>
      </c>
      <c r="S31" s="9">
        <v>106218285</v>
      </c>
      <c r="T31" s="51">
        <v>106218285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10"/>
        <v>95236277</v>
      </c>
      <c r="N32" s="9">
        <v>0</v>
      </c>
      <c r="O32" s="9">
        <v>0</v>
      </c>
      <c r="P32" s="27">
        <f t="shared" si="9"/>
        <v>95236277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0</v>
      </c>
      <c r="L33" s="64">
        <f t="shared" si="11"/>
        <v>0</v>
      </c>
      <c r="M33" s="64">
        <f>M3</f>
        <v>306184300000</v>
      </c>
      <c r="N33" s="64">
        <f>N3</f>
        <v>0</v>
      </c>
      <c r="O33" s="64">
        <f>O3</f>
        <v>25919058909</v>
      </c>
      <c r="P33" s="64">
        <f>P3</f>
        <v>280265241091</v>
      </c>
      <c r="Q33" s="64">
        <f>Q3</f>
        <v>25919058909</v>
      </c>
      <c r="R33" s="76">
        <f>IF(Q33&gt;1,Q33/(M33-N33),0)</f>
        <v>8.4651822150907149E-2</v>
      </c>
      <c r="S33" s="64">
        <f>S3</f>
        <v>17925737167</v>
      </c>
      <c r="T33" s="73">
        <f>T3</f>
        <v>17830312492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306184300000</v>
      </c>
      <c r="N34" s="77">
        <f t="shared" si="13"/>
        <v>0</v>
      </c>
      <c r="O34" s="77">
        <f t="shared" si="13"/>
        <v>25919058909</v>
      </c>
      <c r="P34" s="77">
        <f t="shared" si="13"/>
        <v>280265241091</v>
      </c>
      <c r="Q34" s="77">
        <f t="shared" si="13"/>
        <v>25919058909</v>
      </c>
      <c r="R34" s="76">
        <f t="shared" si="1"/>
        <v>8.4651822150907149E-2</v>
      </c>
      <c r="S34" s="77">
        <f t="shared" si="13"/>
        <v>17925737167</v>
      </c>
      <c r="T34" s="78">
        <f t="shared" si="13"/>
        <v>17830312492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229203673</v>
      </c>
      <c r="K36" s="48">
        <f t="shared" ref="K36:Q36" si="14">K37+K38+K39+K40+K41+K42+K43</f>
        <v>102410000</v>
      </c>
      <c r="L36" s="48">
        <f t="shared" si="14"/>
        <v>0</v>
      </c>
      <c r="M36" s="48">
        <f t="shared" si="14"/>
        <v>331613673</v>
      </c>
      <c r="N36" s="48">
        <f t="shared" si="14"/>
        <v>0</v>
      </c>
      <c r="O36" s="48">
        <f t="shared" si="14"/>
        <v>118010000</v>
      </c>
      <c r="P36" s="48">
        <f>P37+P38+P39+P40+P41+P42+P43</f>
        <v>213603673</v>
      </c>
      <c r="Q36" s="48">
        <f t="shared" si="14"/>
        <v>102410000</v>
      </c>
      <c r="R36" s="62">
        <f t="shared" ref="R36:R72" si="15">IF(Q36&gt;1,Q36/(M36-N36),0)</f>
        <v>0.30882321308868349</v>
      </c>
      <c r="S36" s="48">
        <f>S37+S38+S39+S40+S42+S41+S43</f>
        <v>102410000</v>
      </c>
      <c r="T36" s="48">
        <f>T37+T38+T39+T40+T42+T41+T43</f>
        <v>102410000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v>102410000</v>
      </c>
      <c r="L37" s="44"/>
      <c r="M37" s="44">
        <f>J37+K37-L37</f>
        <v>112754433</v>
      </c>
      <c r="N37" s="44"/>
      <c r="O37" s="44">
        <v>102410000</v>
      </c>
      <c r="P37" s="27">
        <f t="shared" ref="P37:P43" si="16">+M37-O37-N37</f>
        <v>10344433</v>
      </c>
      <c r="Q37" s="27">
        <v>102410000</v>
      </c>
      <c r="R37" s="69">
        <f>IF(Q37&gt;1,Q37/(M37-N37),0)</f>
        <v>0.90825697292096708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/>
      <c r="L38" s="44"/>
      <c r="M38" s="44">
        <f t="shared" ref="M38:M43" si="17">J38+K38-L38</f>
        <v>57600000</v>
      </c>
      <c r="N38" s="44"/>
      <c r="O38" s="44">
        <v>7600000</v>
      </c>
      <c r="P38" s="27">
        <f t="shared" si="16"/>
        <v>50000000</v>
      </c>
      <c r="Q38" s="27">
        <v>0</v>
      </c>
      <c r="R38" s="69">
        <f t="shared" si="15"/>
        <v>0</v>
      </c>
      <c r="S38" s="44">
        <v>0</v>
      </c>
      <c r="T38" s="70">
        <v>0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/>
      <c r="L39" s="44"/>
      <c r="M39" s="44">
        <f t="shared" si="17"/>
        <v>25000000</v>
      </c>
      <c r="N39" s="44"/>
      <c r="O39" s="44">
        <v>8000000</v>
      </c>
      <c r="P39" s="27">
        <f t="shared" si="16"/>
        <v>17000000</v>
      </c>
      <c r="Q39" s="27">
        <v>0</v>
      </c>
      <c r="R39" s="69">
        <f t="shared" si="15"/>
        <v>0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/>
      <c r="L40" s="44"/>
      <c r="M40" s="44">
        <f>J40+K40-L40</f>
        <v>63000000</v>
      </c>
      <c r="N40" s="113">
        <v>0</v>
      </c>
      <c r="O40" s="44">
        <v>0</v>
      </c>
      <c r="P40" s="27">
        <f>+M40-O40-N40</f>
        <v>63000000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/>
      <c r="L41" s="44"/>
      <c r="M41" s="44">
        <f t="shared" si="17"/>
        <v>35000000</v>
      </c>
      <c r="N41" s="44"/>
      <c r="O41" s="44">
        <v>0</v>
      </c>
      <c r="P41" s="27">
        <f>+M41-O41-N41</f>
        <v>35000000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/>
      <c r="M42" s="44">
        <f t="shared" si="17"/>
        <v>18000000</v>
      </c>
      <c r="N42" s="44"/>
      <c r="O42" s="44">
        <v>0</v>
      </c>
      <c r="P42" s="27">
        <f t="shared" si="16"/>
        <v>18000000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/>
      <c r="L43" s="44"/>
      <c r="M43" s="44">
        <f t="shared" si="17"/>
        <v>20259240</v>
      </c>
      <c r="N43" s="44"/>
      <c r="O43" s="44">
        <v>0</v>
      </c>
      <c r="P43" s="27">
        <f t="shared" si="16"/>
        <v>20259240</v>
      </c>
      <c r="Q43" s="27">
        <v>0</v>
      </c>
      <c r="R43" s="69">
        <f t="shared" si="15"/>
        <v>0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>J47+J48+J49+J50+J51+J52+J53+J54+J55+J56+J57+J58+J59+J60+J61+J62+J63+J64+J65+J66+J67+J70+J71+J72+J73+J74+J75+J76+J77+J78+J79+J80</f>
        <v>49497396327</v>
      </c>
      <c r="K44" s="48">
        <f t="shared" ref="K44:Q44" si="18">K47+K48+K49+K50+K51+K52+K53+K54+K55+K56+K57+K58+K59+K60+K61+K62+K63+K64+K65+K66+K67+K70+K71+K72+K73+K74+K75+K76+K77+K78+K79+K80</f>
        <v>152664207.60999998</v>
      </c>
      <c r="L44" s="48">
        <f t="shared" si="18"/>
        <v>255074207.61000001</v>
      </c>
      <c r="M44" s="48">
        <f t="shared" si="18"/>
        <v>49394986327</v>
      </c>
      <c r="N44" s="48">
        <f t="shared" si="18"/>
        <v>0</v>
      </c>
      <c r="O44" s="48">
        <f t="shared" si="18"/>
        <v>25894330821.549999</v>
      </c>
      <c r="P44" s="48">
        <f t="shared" si="18"/>
        <v>23500655505.449997</v>
      </c>
      <c r="Q44" s="48">
        <f t="shared" si="18"/>
        <v>23062331284.380001</v>
      </c>
      <c r="R44" s="62">
        <f>IF(Q44&gt;1,Q44/(M44-N44),0)</f>
        <v>0.46689619735300553</v>
      </c>
      <c r="S44" s="24">
        <f t="shared" ref="S44:T44" si="19">S47+S48+S49+S50+S51+S52+S53+S54+S55+S56+S57+S58+S59+S60+S61+S62+S63+S64+S65+S66+S67+S70+S71+S72+S73+S74+S75+S76+S77+S78+S79+S80</f>
        <v>3185501500.54</v>
      </c>
      <c r="T44" s="24">
        <f t="shared" si="19"/>
        <v>3184451009.54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J68</f>
        <v>950000000</v>
      </c>
      <c r="K45" s="48">
        <f t="shared" ref="K45:L45" si="20">K68</f>
        <v>0</v>
      </c>
      <c r="L45" s="48">
        <f t="shared" si="20"/>
        <v>0</v>
      </c>
      <c r="M45" s="48">
        <f>M68</f>
        <v>950000000</v>
      </c>
      <c r="N45" s="48">
        <f t="shared" ref="N45:Q46" si="21">N68</f>
        <v>0</v>
      </c>
      <c r="O45" s="48">
        <f t="shared" si="21"/>
        <v>0</v>
      </c>
      <c r="P45" s="24">
        <f t="shared" si="21"/>
        <v>950000000</v>
      </c>
      <c r="Q45" s="24">
        <f t="shared" si="21"/>
        <v>0</v>
      </c>
      <c r="R45" s="62">
        <f t="shared" ref="R45" si="22">IF(Q45&gt;1,Q45/(M45-N45),0)</f>
        <v>0</v>
      </c>
      <c r="S45" s="48">
        <f>S68</f>
        <v>0</v>
      </c>
      <c r="T45" s="68">
        <f>T68</f>
        <v>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J69</f>
        <v>475113000</v>
      </c>
      <c r="K46" s="48">
        <f t="shared" ref="K46:L46" si="23">K69</f>
        <v>0</v>
      </c>
      <c r="L46" s="48">
        <f t="shared" si="23"/>
        <v>0</v>
      </c>
      <c r="M46" s="48">
        <f>M69</f>
        <v>475113000</v>
      </c>
      <c r="N46" s="48">
        <f t="shared" si="21"/>
        <v>0</v>
      </c>
      <c r="O46" s="48">
        <f>O69</f>
        <v>0</v>
      </c>
      <c r="P46" s="24">
        <f>P69</f>
        <v>475113000</v>
      </c>
      <c r="Q46" s="24">
        <f>Q69</f>
        <v>0</v>
      </c>
      <c r="R46" s="62">
        <f>IF(Q46&gt;1,Q46/(M46-N46),0)</f>
        <v>0</v>
      </c>
      <c r="S46" s="48">
        <f>S69</f>
        <v>0</v>
      </c>
      <c r="T46" s="68">
        <f>T69</f>
        <v>0</v>
      </c>
    </row>
    <row r="47" spans="1:21" s="6" customFormat="1" ht="41.25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37</v>
      </c>
      <c r="F47" s="7" t="s">
        <v>39</v>
      </c>
      <c r="G47" s="23" t="s">
        <v>109</v>
      </c>
      <c r="H47" s="7" t="s">
        <v>5</v>
      </c>
      <c r="I47" s="8">
        <v>10</v>
      </c>
      <c r="J47" s="44">
        <v>5000000</v>
      </c>
      <c r="K47" s="44"/>
      <c r="L47" s="44"/>
      <c r="M47" s="44">
        <f>J47+K47-L47</f>
        <v>5000000</v>
      </c>
      <c r="N47" s="44">
        <v>0</v>
      </c>
      <c r="O47" s="44">
        <v>0</v>
      </c>
      <c r="P47" s="27">
        <f t="shared" ref="P47:P80" si="24">+M47-O47-N47</f>
        <v>5000000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7" t="s">
        <v>37</v>
      </c>
      <c r="F48" s="65" t="s">
        <v>44</v>
      </c>
      <c r="G48" s="23" t="s">
        <v>213</v>
      </c>
      <c r="H48" s="7" t="s">
        <v>5</v>
      </c>
      <c r="I48" s="8">
        <v>10</v>
      </c>
      <c r="J48" s="44">
        <v>10689249</v>
      </c>
      <c r="K48" s="44"/>
      <c r="L48" s="44"/>
      <c r="M48" s="44">
        <f t="shared" ref="M48" si="25">J48+K48-L48</f>
        <v>10689249</v>
      </c>
      <c r="N48" s="44">
        <v>0</v>
      </c>
      <c r="O48" s="44">
        <v>0</v>
      </c>
      <c r="P48" s="27">
        <f>+M48-O48-N48</f>
        <v>10689249</v>
      </c>
      <c r="Q48" s="9">
        <v>0</v>
      </c>
      <c r="R48" s="25">
        <f>IF(Q48&gt;1,Q48/(M48-N48),0)</f>
        <v>0</v>
      </c>
      <c r="S48" s="9">
        <v>0</v>
      </c>
      <c r="T48" s="10">
        <v>0</v>
      </c>
    </row>
    <row r="49" spans="1:20" s="6" customFormat="1" ht="16.5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7" t="s">
        <v>45</v>
      </c>
      <c r="G49" s="23" t="s">
        <v>110</v>
      </c>
      <c r="H49" s="7" t="s">
        <v>5</v>
      </c>
      <c r="I49" s="8" t="s">
        <v>6</v>
      </c>
      <c r="J49" s="44">
        <v>662899534</v>
      </c>
      <c r="K49" s="44">
        <f>5367603.9+3281650</f>
        <v>8649253.9000000004</v>
      </c>
      <c r="L49" s="44"/>
      <c r="M49" s="44">
        <f t="shared" ref="M49:M80" si="26">J49+K49-L49</f>
        <v>671548787.89999998</v>
      </c>
      <c r="N49" s="9">
        <v>0</v>
      </c>
      <c r="O49" s="44">
        <v>187188413.90000001</v>
      </c>
      <c r="P49" s="27">
        <f>+M49-O49-N49</f>
        <v>484360374</v>
      </c>
      <c r="Q49" s="9">
        <v>5367603.9000000004</v>
      </c>
      <c r="R49" s="25">
        <f t="shared" si="15"/>
        <v>7.9928725905157733E-3</v>
      </c>
      <c r="S49" s="9">
        <v>5367603.9000000004</v>
      </c>
      <c r="T49" s="10">
        <v>5367603.9000000004</v>
      </c>
    </row>
    <row r="50" spans="1:20" s="6" customFormat="1" ht="24.75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39</v>
      </c>
      <c r="F50" s="7" t="s">
        <v>35</v>
      </c>
      <c r="G50" s="23" t="s">
        <v>111</v>
      </c>
      <c r="H50" s="7" t="s">
        <v>5</v>
      </c>
      <c r="I50" s="8" t="s">
        <v>6</v>
      </c>
      <c r="J50" s="44">
        <v>10000</v>
      </c>
      <c r="K50" s="44"/>
      <c r="L50" s="44"/>
      <c r="M50" s="44">
        <f t="shared" si="26"/>
        <v>10000</v>
      </c>
      <c r="N50" s="9">
        <v>0</v>
      </c>
      <c r="O50" s="44">
        <v>0</v>
      </c>
      <c r="P50" s="27">
        <f t="shared" si="24"/>
        <v>10000</v>
      </c>
      <c r="Q50" s="9">
        <v>0</v>
      </c>
      <c r="R50" s="25">
        <f>IF(Q50&gt;1,Q50/(M50-N50),0)</f>
        <v>0</v>
      </c>
      <c r="S50" s="9">
        <v>0</v>
      </c>
      <c r="T50" s="10">
        <v>0</v>
      </c>
    </row>
    <row r="51" spans="1:20" s="6" customFormat="1" ht="43.5" customHeight="1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7" t="s">
        <v>37</v>
      </c>
      <c r="G51" s="23" t="s">
        <v>217</v>
      </c>
      <c r="H51" s="7" t="s">
        <v>5</v>
      </c>
      <c r="I51" s="8">
        <v>10</v>
      </c>
      <c r="J51" s="44">
        <v>126215878</v>
      </c>
      <c r="K51" s="44"/>
      <c r="L51" s="44"/>
      <c r="M51" s="44">
        <f t="shared" si="26"/>
        <v>126215878</v>
      </c>
      <c r="N51" s="27">
        <v>0</v>
      </c>
      <c r="O51" s="44">
        <v>0</v>
      </c>
      <c r="P51" s="27">
        <f t="shared" si="24"/>
        <v>126215878</v>
      </c>
      <c r="Q51" s="9">
        <v>0</v>
      </c>
      <c r="R51" s="25">
        <f t="shared" si="15"/>
        <v>0</v>
      </c>
      <c r="S51" s="9">
        <v>0</v>
      </c>
      <c r="T51" s="10">
        <v>0</v>
      </c>
    </row>
    <row r="52" spans="1:20" s="6" customFormat="1" ht="23.2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39</v>
      </c>
      <c r="G52" s="23" t="s">
        <v>112</v>
      </c>
      <c r="H52" s="7" t="s">
        <v>5</v>
      </c>
      <c r="I52" s="8" t="s">
        <v>6</v>
      </c>
      <c r="J52" s="44">
        <v>353285398</v>
      </c>
      <c r="K52" s="44">
        <v>0</v>
      </c>
      <c r="L52" s="44"/>
      <c r="M52" s="44">
        <f>J52+K52-L52</f>
        <v>353285398</v>
      </c>
      <c r="N52" s="27">
        <v>0</v>
      </c>
      <c r="O52" s="44">
        <v>227000279</v>
      </c>
      <c r="P52" s="27">
        <f t="shared" si="24"/>
        <v>126285119</v>
      </c>
      <c r="Q52" s="9">
        <v>227000279</v>
      </c>
      <c r="R52" s="25">
        <f t="shared" si="15"/>
        <v>0.64254079077448878</v>
      </c>
      <c r="S52" s="9">
        <v>823220</v>
      </c>
      <c r="T52" s="10">
        <v>823220</v>
      </c>
    </row>
    <row r="53" spans="1:20" s="6" customForma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40</v>
      </c>
      <c r="G53" s="23" t="s">
        <v>113</v>
      </c>
      <c r="H53" s="7" t="s">
        <v>5</v>
      </c>
      <c r="I53" s="8" t="s">
        <v>6</v>
      </c>
      <c r="J53" s="44">
        <v>329921413</v>
      </c>
      <c r="K53" s="44">
        <v>9781546</v>
      </c>
      <c r="L53" s="44"/>
      <c r="M53" s="44">
        <f t="shared" si="26"/>
        <v>339702959</v>
      </c>
      <c r="N53" s="27">
        <v>0</v>
      </c>
      <c r="O53" s="44">
        <v>273282970</v>
      </c>
      <c r="P53" s="44">
        <f t="shared" si="24"/>
        <v>66419989</v>
      </c>
      <c r="Q53" s="9">
        <v>0</v>
      </c>
      <c r="R53" s="25">
        <f t="shared" si="15"/>
        <v>0</v>
      </c>
      <c r="S53" s="9">
        <v>0</v>
      </c>
      <c r="T53" s="10">
        <v>0</v>
      </c>
    </row>
    <row r="54" spans="1:20" s="6" customFormat="1" ht="29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42</v>
      </c>
      <c r="G54" s="23" t="s">
        <v>114</v>
      </c>
      <c r="H54" s="7" t="s">
        <v>5</v>
      </c>
      <c r="I54" s="8" t="s">
        <v>6</v>
      </c>
      <c r="J54" s="44">
        <v>90459640</v>
      </c>
      <c r="K54" s="44"/>
      <c r="L54" s="44"/>
      <c r="M54" s="44">
        <f t="shared" si="26"/>
        <v>90459640</v>
      </c>
      <c r="N54" s="27">
        <v>0</v>
      </c>
      <c r="O54" s="44">
        <v>2500000</v>
      </c>
      <c r="P54" s="44">
        <f t="shared" si="24"/>
        <v>87959640</v>
      </c>
      <c r="Q54" s="9">
        <v>0</v>
      </c>
      <c r="R54" s="25">
        <f t="shared" si="15"/>
        <v>0</v>
      </c>
      <c r="S54" s="9">
        <v>0</v>
      </c>
      <c r="T54" s="10">
        <v>0</v>
      </c>
    </row>
    <row r="55" spans="1:20" s="6" customFormat="1" ht="16.5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43</v>
      </c>
      <c r="G55" s="23" t="s">
        <v>115</v>
      </c>
      <c r="H55" s="7" t="s">
        <v>5</v>
      </c>
      <c r="I55" s="8" t="s">
        <v>6</v>
      </c>
      <c r="J55" s="44">
        <v>336036763</v>
      </c>
      <c r="K55" s="44"/>
      <c r="L55" s="44"/>
      <c r="M55" s="44">
        <f t="shared" si="26"/>
        <v>336036763</v>
      </c>
      <c r="N55" s="9">
        <v>0</v>
      </c>
      <c r="O55" s="44">
        <v>122898820</v>
      </c>
      <c r="P55" s="44">
        <f t="shared" si="24"/>
        <v>213137943</v>
      </c>
      <c r="Q55" s="9">
        <v>0</v>
      </c>
      <c r="R55" s="25">
        <f t="shared" si="15"/>
        <v>0</v>
      </c>
      <c r="S55" s="9">
        <v>0</v>
      </c>
      <c r="T55" s="10">
        <v>0</v>
      </c>
    </row>
    <row r="56" spans="1:20" s="6" customFormat="1" ht="24.75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44</v>
      </c>
      <c r="G56" s="23" t="s">
        <v>116</v>
      </c>
      <c r="H56" s="7" t="s">
        <v>5</v>
      </c>
      <c r="I56" s="63" t="s">
        <v>6</v>
      </c>
      <c r="J56" s="44">
        <v>4200000</v>
      </c>
      <c r="K56" s="44"/>
      <c r="L56" s="44"/>
      <c r="M56" s="44">
        <f>J56+K56-L56</f>
        <v>4200000</v>
      </c>
      <c r="N56" s="9">
        <v>0</v>
      </c>
      <c r="O56" s="44">
        <v>200000</v>
      </c>
      <c r="P56" s="27">
        <f t="shared" si="24"/>
        <v>4000000</v>
      </c>
      <c r="Q56" s="9">
        <v>0</v>
      </c>
      <c r="R56" s="25">
        <f t="shared" si="15"/>
        <v>0</v>
      </c>
      <c r="S56" s="9">
        <v>0</v>
      </c>
      <c r="T56" s="10">
        <v>0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45</v>
      </c>
      <c r="G57" s="23" t="s">
        <v>117</v>
      </c>
      <c r="H57" s="7" t="s">
        <v>5</v>
      </c>
      <c r="I57" s="8" t="s">
        <v>6</v>
      </c>
      <c r="J57" s="44">
        <v>282668220</v>
      </c>
      <c r="K57" s="44"/>
      <c r="L57" s="44"/>
      <c r="M57" s="44">
        <f>J57+K57-L57</f>
        <v>282668220</v>
      </c>
      <c r="N57" s="9">
        <v>0</v>
      </c>
      <c r="O57" s="44">
        <v>200000</v>
      </c>
      <c r="P57" s="27">
        <f>+M57-O57-N57</f>
        <v>282468220</v>
      </c>
      <c r="Q57" s="9">
        <v>0</v>
      </c>
      <c r="R57" s="25">
        <f t="shared" si="15"/>
        <v>0</v>
      </c>
      <c r="S57" s="9">
        <v>0</v>
      </c>
      <c r="T57" s="10">
        <v>0</v>
      </c>
    </row>
    <row r="58" spans="1:20" s="6" customFormat="1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40</v>
      </c>
      <c r="F58" s="7" t="s">
        <v>35</v>
      </c>
      <c r="G58" s="23" t="s">
        <v>118</v>
      </c>
      <c r="H58" s="7" t="s">
        <v>5</v>
      </c>
      <c r="I58" s="8" t="s">
        <v>6</v>
      </c>
      <c r="J58" s="44">
        <v>4200000</v>
      </c>
      <c r="K58" s="44"/>
      <c r="L58" s="44"/>
      <c r="M58" s="44">
        <f>J58+K58-L58</f>
        <v>4200000</v>
      </c>
      <c r="N58" s="9">
        <v>0</v>
      </c>
      <c r="O58" s="44">
        <v>0</v>
      </c>
      <c r="P58" s="27">
        <f t="shared" si="24"/>
        <v>4200000</v>
      </c>
      <c r="Q58" s="9">
        <v>0</v>
      </c>
      <c r="R58" s="25">
        <f>IF(Q58&gt;1,Q58/(M58-N58),0)</f>
        <v>0</v>
      </c>
      <c r="S58" s="9">
        <v>0</v>
      </c>
      <c r="T58" s="10">
        <v>0</v>
      </c>
    </row>
    <row r="59" spans="1:20" s="6" customFormat="1" ht="24.7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7" t="s">
        <v>37</v>
      </c>
      <c r="G59" s="23" t="s">
        <v>119</v>
      </c>
      <c r="H59" s="7" t="s">
        <v>5</v>
      </c>
      <c r="I59" s="8" t="s">
        <v>6</v>
      </c>
      <c r="J59" s="44">
        <v>102299498</v>
      </c>
      <c r="K59" s="44"/>
      <c r="L59" s="44"/>
      <c r="M59" s="44">
        <f t="shared" si="26"/>
        <v>102299498</v>
      </c>
      <c r="N59" s="9">
        <v>0</v>
      </c>
      <c r="O59" s="44">
        <v>8000000</v>
      </c>
      <c r="P59" s="27">
        <f t="shared" si="24"/>
        <v>94299498</v>
      </c>
      <c r="Q59" s="9">
        <v>0</v>
      </c>
      <c r="R59" s="25">
        <f t="shared" si="15"/>
        <v>0</v>
      </c>
      <c r="S59" s="9">
        <v>0</v>
      </c>
      <c r="T59" s="10">
        <v>0</v>
      </c>
    </row>
    <row r="60" spans="1:20" s="6" customFormat="1" ht="16.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42</v>
      </c>
      <c r="G60" s="23" t="s">
        <v>120</v>
      </c>
      <c r="H60" s="7" t="s">
        <v>5</v>
      </c>
      <c r="I60" s="8" t="s">
        <v>6</v>
      </c>
      <c r="J60" s="44">
        <v>4615110</v>
      </c>
      <c r="K60" s="44"/>
      <c r="L60" s="44"/>
      <c r="M60" s="44">
        <f>J60+K60-L60</f>
        <v>4615110</v>
      </c>
      <c r="N60" s="9">
        <v>0</v>
      </c>
      <c r="O60" s="44">
        <v>0</v>
      </c>
      <c r="P60" s="27">
        <f t="shared" si="24"/>
        <v>4615110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43</v>
      </c>
      <c r="G61" s="23" t="s">
        <v>121</v>
      </c>
      <c r="H61" s="7" t="s">
        <v>5</v>
      </c>
      <c r="I61" s="8" t="s">
        <v>6</v>
      </c>
      <c r="J61" s="44">
        <v>32000000</v>
      </c>
      <c r="K61" s="44"/>
      <c r="L61" s="44"/>
      <c r="M61" s="44">
        <f t="shared" si="26"/>
        <v>32000000</v>
      </c>
      <c r="N61" s="9">
        <v>0</v>
      </c>
      <c r="O61" s="44">
        <v>12000000</v>
      </c>
      <c r="P61" s="27">
        <f t="shared" si="24"/>
        <v>20000000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24.75" x14ac:dyDescent="0.25">
      <c r="A62" s="91" t="s">
        <v>3</v>
      </c>
      <c r="B62" s="7" t="s">
        <v>50</v>
      </c>
      <c r="C62" s="65" t="s">
        <v>50</v>
      </c>
      <c r="D62" s="7" t="s">
        <v>34</v>
      </c>
      <c r="E62" s="7" t="s">
        <v>40</v>
      </c>
      <c r="F62" s="7" t="s">
        <v>45</v>
      </c>
      <c r="G62" s="23" t="s">
        <v>123</v>
      </c>
      <c r="H62" s="7" t="s">
        <v>5</v>
      </c>
      <c r="I62" s="8" t="s">
        <v>6</v>
      </c>
      <c r="J62" s="44">
        <v>10100000</v>
      </c>
      <c r="K62" s="44"/>
      <c r="L62" s="44"/>
      <c r="M62" s="44">
        <f t="shared" si="26"/>
        <v>10100000</v>
      </c>
      <c r="N62" s="9">
        <v>0</v>
      </c>
      <c r="O62" s="44">
        <v>0</v>
      </c>
      <c r="P62" s="27">
        <f t="shared" si="24"/>
        <v>10100000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x14ac:dyDescent="0.25">
      <c r="A63" s="91" t="s">
        <v>3</v>
      </c>
      <c r="B63" s="7" t="s">
        <v>50</v>
      </c>
      <c r="C63" s="7" t="s">
        <v>50</v>
      </c>
      <c r="D63" s="7" t="s">
        <v>50</v>
      </c>
      <c r="E63" s="7" t="s">
        <v>42</v>
      </c>
      <c r="F63" s="7" t="s">
        <v>40</v>
      </c>
      <c r="G63" s="23" t="s">
        <v>124</v>
      </c>
      <c r="H63" s="7" t="s">
        <v>5</v>
      </c>
      <c r="I63" s="8" t="s">
        <v>6</v>
      </c>
      <c r="J63" s="44">
        <v>15000000</v>
      </c>
      <c r="K63" s="44">
        <v>2603977.54</v>
      </c>
      <c r="L63" s="44"/>
      <c r="M63" s="44">
        <f t="shared" si="26"/>
        <v>17603977.539999999</v>
      </c>
      <c r="N63" s="9">
        <v>0</v>
      </c>
      <c r="O63" s="44">
        <v>2603977.54</v>
      </c>
      <c r="P63" s="27">
        <f>+M63-O63-N63</f>
        <v>15000000</v>
      </c>
      <c r="Q63" s="9">
        <v>2603977.54</v>
      </c>
      <c r="R63" s="25">
        <f t="shared" si="15"/>
        <v>0.14791983993862787</v>
      </c>
      <c r="S63" s="9">
        <v>2603977.54</v>
      </c>
      <c r="T63" s="10">
        <v>2603977.54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50</v>
      </c>
      <c r="E64" s="7" t="s">
        <v>43</v>
      </c>
      <c r="F64" s="7" t="s">
        <v>40</v>
      </c>
      <c r="G64" s="23" t="s">
        <v>125</v>
      </c>
      <c r="H64" s="7" t="s">
        <v>5</v>
      </c>
      <c r="I64" s="8" t="s">
        <v>6</v>
      </c>
      <c r="J64" s="44">
        <v>943654750</v>
      </c>
      <c r="K64" s="44"/>
      <c r="L64" s="44"/>
      <c r="M64" s="44">
        <f t="shared" si="26"/>
        <v>943654750</v>
      </c>
      <c r="N64" s="9">
        <v>0</v>
      </c>
      <c r="O64" s="44">
        <v>228654750</v>
      </c>
      <c r="P64" s="27">
        <f t="shared" si="24"/>
        <v>715000000</v>
      </c>
      <c r="Q64" s="9">
        <v>6043707</v>
      </c>
      <c r="R64" s="25">
        <f t="shared" si="15"/>
        <v>6.4045743424700615E-3</v>
      </c>
      <c r="S64" s="9">
        <v>4399607</v>
      </c>
      <c r="T64" s="10">
        <v>4267007</v>
      </c>
    </row>
    <row r="65" spans="1:259" s="6" customFormat="1" ht="16.5" x14ac:dyDescent="0.25">
      <c r="A65" s="91" t="s">
        <v>3</v>
      </c>
      <c r="B65" s="7" t="s">
        <v>50</v>
      </c>
      <c r="C65" s="7" t="s">
        <v>50</v>
      </c>
      <c r="D65" s="7" t="s">
        <v>50</v>
      </c>
      <c r="E65" s="7" t="s">
        <v>43</v>
      </c>
      <c r="F65" s="7" t="s">
        <v>42</v>
      </c>
      <c r="G65" s="23" t="s">
        <v>126</v>
      </c>
      <c r="H65" s="7" t="s">
        <v>5</v>
      </c>
      <c r="I65" s="8" t="s">
        <v>6</v>
      </c>
      <c r="J65" s="44">
        <v>241200000</v>
      </c>
      <c r="K65" s="44"/>
      <c r="L65" s="44"/>
      <c r="M65" s="44">
        <f t="shared" si="26"/>
        <v>241200000</v>
      </c>
      <c r="N65" s="9">
        <v>0</v>
      </c>
      <c r="O65" s="44">
        <v>241200000</v>
      </c>
      <c r="P65" s="27">
        <f t="shared" si="24"/>
        <v>0</v>
      </c>
      <c r="Q65" s="9">
        <v>241200000</v>
      </c>
      <c r="R65" s="25">
        <f t="shared" si="15"/>
        <v>1</v>
      </c>
      <c r="S65" s="9">
        <v>0</v>
      </c>
      <c r="T65" s="10">
        <v>0</v>
      </c>
    </row>
    <row r="66" spans="1:259" s="6" customFormat="1" ht="16.5" x14ac:dyDescent="0.25">
      <c r="A66" s="91" t="s">
        <v>3</v>
      </c>
      <c r="B66" s="7" t="s">
        <v>50</v>
      </c>
      <c r="C66" s="7" t="s">
        <v>50</v>
      </c>
      <c r="D66" s="7" t="s">
        <v>50</v>
      </c>
      <c r="E66" s="7" t="s">
        <v>43</v>
      </c>
      <c r="F66" s="7" t="s">
        <v>45</v>
      </c>
      <c r="G66" s="23" t="s">
        <v>127</v>
      </c>
      <c r="H66" s="7" t="s">
        <v>5</v>
      </c>
      <c r="I66" s="8" t="s">
        <v>6</v>
      </c>
      <c r="J66" s="44">
        <v>202620006</v>
      </c>
      <c r="K66" s="44"/>
      <c r="L66" s="44"/>
      <c r="M66" s="44">
        <f t="shared" si="26"/>
        <v>202620006</v>
      </c>
      <c r="N66" s="9">
        <v>0</v>
      </c>
      <c r="O66" s="44">
        <v>202620000</v>
      </c>
      <c r="P66" s="27">
        <f t="shared" si="24"/>
        <v>6</v>
      </c>
      <c r="Q66" s="9">
        <v>202620000</v>
      </c>
      <c r="R66" s="25">
        <f t="shared" si="15"/>
        <v>0.9999999703879191</v>
      </c>
      <c r="S66" s="9">
        <v>0</v>
      </c>
      <c r="T66" s="10">
        <v>0</v>
      </c>
    </row>
    <row r="67" spans="1:259" s="6" customFormat="1" ht="24.75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43</v>
      </c>
      <c r="F67" s="7" t="s">
        <v>46</v>
      </c>
      <c r="G67" s="23" t="s">
        <v>128</v>
      </c>
      <c r="H67" s="7" t="s">
        <v>5</v>
      </c>
      <c r="I67" s="8" t="s">
        <v>6</v>
      </c>
      <c r="J67" s="44">
        <v>5734282670</v>
      </c>
      <c r="K67" s="44"/>
      <c r="L67" s="44">
        <f>2500000+30000000</f>
        <v>32500000</v>
      </c>
      <c r="M67" s="44">
        <f t="shared" si="26"/>
        <v>5701782670</v>
      </c>
      <c r="N67" s="9">
        <v>0</v>
      </c>
      <c r="O67" s="44">
        <v>514035600.76999998</v>
      </c>
      <c r="P67" s="27">
        <f t="shared" si="24"/>
        <v>5187747069.2299995</v>
      </c>
      <c r="Q67" s="9">
        <v>514035600.76999998</v>
      </c>
      <c r="R67" s="25">
        <f t="shared" si="15"/>
        <v>9.0153488921035987E-2</v>
      </c>
      <c r="S67" s="9">
        <v>505533954.76999998</v>
      </c>
      <c r="T67" s="10">
        <v>505530884.76999998</v>
      </c>
    </row>
    <row r="68" spans="1:259" s="6" customFormat="1" ht="24.7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46</v>
      </c>
      <c r="G68" s="23" t="s">
        <v>128</v>
      </c>
      <c r="H68" s="7" t="s">
        <v>8</v>
      </c>
      <c r="I68" s="8" t="s">
        <v>9</v>
      </c>
      <c r="J68" s="44">
        <v>950000000</v>
      </c>
      <c r="K68" s="44"/>
      <c r="L68" s="44"/>
      <c r="M68" s="44">
        <f t="shared" si="26"/>
        <v>950000000</v>
      </c>
      <c r="N68" s="9">
        <v>0</v>
      </c>
      <c r="O68" s="44">
        <v>0</v>
      </c>
      <c r="P68" s="27">
        <f t="shared" si="24"/>
        <v>950000000</v>
      </c>
      <c r="Q68" s="9">
        <v>0</v>
      </c>
      <c r="R68" s="25">
        <f t="shared" si="15"/>
        <v>0</v>
      </c>
      <c r="S68" s="9">
        <v>0</v>
      </c>
      <c r="T68" s="10">
        <v>0</v>
      </c>
    </row>
    <row r="69" spans="1:259" s="6" customFormat="1" ht="24.7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46</v>
      </c>
      <c r="G69" s="23" t="s">
        <v>128</v>
      </c>
      <c r="H69" s="7" t="s">
        <v>8</v>
      </c>
      <c r="I69" s="8">
        <v>21</v>
      </c>
      <c r="J69" s="44">
        <v>475113000</v>
      </c>
      <c r="K69" s="44"/>
      <c r="L69" s="44"/>
      <c r="M69" s="44">
        <f t="shared" si="26"/>
        <v>475113000</v>
      </c>
      <c r="N69" s="9">
        <v>0</v>
      </c>
      <c r="O69" s="44">
        <v>0</v>
      </c>
      <c r="P69" s="27">
        <f t="shared" si="24"/>
        <v>475113000</v>
      </c>
      <c r="Q69" s="9">
        <v>0</v>
      </c>
      <c r="R69" s="25">
        <f t="shared" si="15"/>
        <v>0</v>
      </c>
      <c r="S69" s="9">
        <v>0</v>
      </c>
      <c r="T69" s="10">
        <v>0</v>
      </c>
    </row>
    <row r="70" spans="1:259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44</v>
      </c>
      <c r="F70" s="7" t="s">
        <v>35</v>
      </c>
      <c r="G70" s="23" t="s">
        <v>129</v>
      </c>
      <c r="H70" s="7" t="s">
        <v>5</v>
      </c>
      <c r="I70" s="8" t="s">
        <v>6</v>
      </c>
      <c r="J70" s="44">
        <v>5439474317</v>
      </c>
      <c r="K70" s="44"/>
      <c r="L70" s="44"/>
      <c r="M70" s="44">
        <f t="shared" si="26"/>
        <v>5439474317</v>
      </c>
      <c r="N70" s="9">
        <v>0</v>
      </c>
      <c r="O70" s="44">
        <v>5109097149</v>
      </c>
      <c r="P70" s="27">
        <f t="shared" si="24"/>
        <v>330377168</v>
      </c>
      <c r="Q70" s="9">
        <v>5109097149</v>
      </c>
      <c r="R70" s="25">
        <f t="shared" si="15"/>
        <v>0.93926303375172271</v>
      </c>
      <c r="S70" s="9">
        <v>0</v>
      </c>
      <c r="T70" s="10">
        <v>0</v>
      </c>
    </row>
    <row r="71" spans="1:259" s="6" customFormat="1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44</v>
      </c>
      <c r="F71" s="65" t="s">
        <v>37</v>
      </c>
      <c r="G71" s="23" t="s">
        <v>130</v>
      </c>
      <c r="H71" s="7" t="s">
        <v>5</v>
      </c>
      <c r="I71" s="8" t="s">
        <v>6</v>
      </c>
      <c r="J71" s="44">
        <v>2697677288</v>
      </c>
      <c r="K71" s="44"/>
      <c r="L71" s="44">
        <v>4543116</v>
      </c>
      <c r="M71" s="44">
        <f t="shared" si="26"/>
        <v>2693134172</v>
      </c>
      <c r="N71" s="9">
        <v>0</v>
      </c>
      <c r="O71" s="44">
        <v>2668575073</v>
      </c>
      <c r="P71" s="27">
        <f t="shared" si="24"/>
        <v>24559099</v>
      </c>
      <c r="Q71" s="9">
        <v>2489770064</v>
      </c>
      <c r="R71" s="25">
        <f t="shared" si="15"/>
        <v>0.92448794043967897</v>
      </c>
      <c r="S71" s="9">
        <v>72282379</v>
      </c>
      <c r="T71" s="10">
        <v>72282379</v>
      </c>
    </row>
    <row r="72" spans="1:259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45</v>
      </c>
      <c r="F72" s="7" t="s">
        <v>37</v>
      </c>
      <c r="G72" s="107" t="s">
        <v>131</v>
      </c>
      <c r="H72" s="7" t="s">
        <v>5</v>
      </c>
      <c r="I72" s="8" t="s">
        <v>6</v>
      </c>
      <c r="J72" s="44">
        <v>70000</v>
      </c>
      <c r="K72" s="44">
        <f>98400000</f>
        <v>98400000</v>
      </c>
      <c r="L72" s="44"/>
      <c r="M72" s="44">
        <f t="shared" si="26"/>
        <v>98470000</v>
      </c>
      <c r="N72" s="9"/>
      <c r="O72" s="44">
        <v>0</v>
      </c>
      <c r="P72" s="27">
        <f t="shared" si="24"/>
        <v>98470000</v>
      </c>
      <c r="Q72" s="9">
        <v>0</v>
      </c>
      <c r="R72" s="25">
        <f t="shared" si="15"/>
        <v>0</v>
      </c>
      <c r="S72" s="9">
        <v>0</v>
      </c>
      <c r="T72" s="10">
        <v>0</v>
      </c>
    </row>
    <row r="73" spans="1:259" s="6" customFormat="1" ht="41.2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45</v>
      </c>
      <c r="F73" s="7" t="s">
        <v>39</v>
      </c>
      <c r="G73" s="23" t="s">
        <v>142</v>
      </c>
      <c r="H73" s="7" t="s">
        <v>5</v>
      </c>
      <c r="I73" s="8" t="s">
        <v>6</v>
      </c>
      <c r="J73" s="44">
        <v>6395104796</v>
      </c>
      <c r="K73" s="44">
        <v>2500000</v>
      </c>
      <c r="L73" s="44">
        <f>8701011.61+102410000+98400000</f>
        <v>209511011.61000001</v>
      </c>
      <c r="M73" s="44">
        <f>J73+K73-L73</f>
        <v>6188093784.3900003</v>
      </c>
      <c r="N73" s="108">
        <v>0</v>
      </c>
      <c r="O73" s="44">
        <v>2540458721</v>
      </c>
      <c r="P73" s="27">
        <f t="shared" si="24"/>
        <v>3647635063.3900003</v>
      </c>
      <c r="Q73" s="9">
        <v>2527956546</v>
      </c>
      <c r="R73" s="25">
        <f t="shared" ref="R73:R84" si="27">IF(Q73&gt;1,Q73/(M73-N73),0)</f>
        <v>0.40851943006697605</v>
      </c>
      <c r="S73" s="9">
        <v>2445600000</v>
      </c>
      <c r="T73" s="10">
        <v>2445600000</v>
      </c>
    </row>
    <row r="74" spans="1:259" s="6" customFormat="1" ht="33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45</v>
      </c>
      <c r="F74" s="7" t="s">
        <v>40</v>
      </c>
      <c r="G74" s="23" t="s">
        <v>132</v>
      </c>
      <c r="H74" s="7" t="s">
        <v>5</v>
      </c>
      <c r="I74" s="8" t="s">
        <v>6</v>
      </c>
      <c r="J74" s="44">
        <v>200840908</v>
      </c>
      <c r="K74" s="44">
        <f>30000000</f>
        <v>30000000</v>
      </c>
      <c r="L74" s="44"/>
      <c r="M74" s="44">
        <f t="shared" si="26"/>
        <v>230840908</v>
      </c>
      <c r="N74" s="9">
        <v>0</v>
      </c>
      <c r="O74" s="44">
        <v>16170032</v>
      </c>
      <c r="P74" s="27">
        <f t="shared" si="24"/>
        <v>214670876</v>
      </c>
      <c r="Q74" s="9">
        <v>16170032</v>
      </c>
      <c r="R74" s="25">
        <f t="shared" si="27"/>
        <v>7.0048381545960645E-2</v>
      </c>
      <c r="S74" s="9">
        <v>16170032</v>
      </c>
      <c r="T74" s="10">
        <v>16170032</v>
      </c>
    </row>
    <row r="75" spans="1:259" s="6" customFormat="1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7" t="s">
        <v>42</v>
      </c>
      <c r="G75" s="23" t="s">
        <v>133</v>
      </c>
      <c r="H75" s="7" t="s">
        <v>5</v>
      </c>
      <c r="I75" s="8" t="s">
        <v>6</v>
      </c>
      <c r="J75" s="44">
        <v>17226804360</v>
      </c>
      <c r="K75" s="44"/>
      <c r="L75" s="44"/>
      <c r="M75" s="44">
        <f>J75+K75-L75</f>
        <v>17226804360</v>
      </c>
      <c r="N75" s="9">
        <v>0</v>
      </c>
      <c r="O75" s="44">
        <v>11224502839.84</v>
      </c>
      <c r="P75" s="27">
        <f t="shared" si="24"/>
        <v>6002301520.1599998</v>
      </c>
      <c r="Q75" s="9">
        <v>11224502839.84</v>
      </c>
      <c r="R75" s="25">
        <f t="shared" si="27"/>
        <v>0.65157196919835458</v>
      </c>
      <c r="S75" s="9">
        <v>0</v>
      </c>
      <c r="T75" s="10">
        <v>0</v>
      </c>
    </row>
    <row r="76" spans="1:259" s="6" customFormat="1" ht="33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44</v>
      </c>
      <c r="G76" s="23" t="s">
        <v>134</v>
      </c>
      <c r="H76" s="7" t="s">
        <v>5</v>
      </c>
      <c r="I76" s="63" t="s">
        <v>6</v>
      </c>
      <c r="J76" s="44">
        <v>4204679271</v>
      </c>
      <c r="K76" s="44">
        <v>729430.17</v>
      </c>
      <c r="L76" s="44">
        <v>8520080</v>
      </c>
      <c r="M76" s="44">
        <f>J76+K76-L76</f>
        <v>4196888621.1700001</v>
      </c>
      <c r="N76" s="9">
        <v>0</v>
      </c>
      <c r="O76" s="44">
        <v>109448526.17</v>
      </c>
      <c r="P76" s="27">
        <f t="shared" si="24"/>
        <v>4087440095</v>
      </c>
      <c r="Q76" s="9">
        <v>101519096</v>
      </c>
      <c r="R76" s="25">
        <f t="shared" si="27"/>
        <v>2.4189132751323457E-2</v>
      </c>
      <c r="S76" s="9">
        <v>0</v>
      </c>
      <c r="T76" s="10">
        <v>0</v>
      </c>
    </row>
    <row r="77" spans="1:259" s="6" customFormat="1" ht="24.7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46</v>
      </c>
      <c r="F77" s="7" t="s">
        <v>39</v>
      </c>
      <c r="G77" s="23" t="s">
        <v>135</v>
      </c>
      <c r="H77" s="7" t="s">
        <v>5</v>
      </c>
      <c r="I77" s="8" t="s">
        <v>6</v>
      </c>
      <c r="J77" s="44">
        <v>441869750</v>
      </c>
      <c r="K77" s="44"/>
      <c r="L77" s="44"/>
      <c r="M77" s="44">
        <f>J77+K77-L77</f>
        <v>441869750</v>
      </c>
      <c r="N77" s="9">
        <v>0</v>
      </c>
      <c r="O77" s="44">
        <v>70000000</v>
      </c>
      <c r="P77" s="27">
        <f t="shared" si="24"/>
        <v>371869750</v>
      </c>
      <c r="Q77" s="9">
        <v>0</v>
      </c>
      <c r="R77" s="25">
        <f t="shared" si="27"/>
        <v>0</v>
      </c>
      <c r="S77" s="9">
        <v>0</v>
      </c>
      <c r="T77" s="10">
        <v>0</v>
      </c>
    </row>
    <row r="78" spans="1:259" s="6" customFormat="1" ht="41.2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46</v>
      </c>
      <c r="F78" s="7" t="s">
        <v>40</v>
      </c>
      <c r="G78" s="23" t="s">
        <v>136</v>
      </c>
      <c r="H78" s="7" t="s">
        <v>5</v>
      </c>
      <c r="I78" s="8" t="s">
        <v>6</v>
      </c>
      <c r="J78" s="44">
        <v>815493307</v>
      </c>
      <c r="K78" s="44"/>
      <c r="L78" s="44"/>
      <c r="M78" s="44">
        <f t="shared" si="26"/>
        <v>815493307</v>
      </c>
      <c r="N78" s="9">
        <v>0</v>
      </c>
      <c r="O78" s="44">
        <v>271266668.32999998</v>
      </c>
      <c r="P78" s="27">
        <f t="shared" si="24"/>
        <v>544226638.67000008</v>
      </c>
      <c r="Q78" s="9">
        <v>271266668.32999998</v>
      </c>
      <c r="R78" s="25">
        <f t="shared" si="27"/>
        <v>0.33264119521461627</v>
      </c>
      <c r="S78" s="9">
        <v>35126660.329999998</v>
      </c>
      <c r="T78" s="10">
        <v>34904887.329999998</v>
      </c>
    </row>
    <row r="79" spans="1:259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46</v>
      </c>
      <c r="F79" s="65" t="s">
        <v>43</v>
      </c>
      <c r="G79" s="23" t="s">
        <v>143</v>
      </c>
      <c r="H79" s="7" t="s">
        <v>5</v>
      </c>
      <c r="I79" s="8" t="s">
        <v>6</v>
      </c>
      <c r="J79" s="44">
        <v>786597200</v>
      </c>
      <c r="K79" s="44"/>
      <c r="L79" s="44"/>
      <c r="M79" s="44">
        <f>J79+K79-L79</f>
        <v>786597200</v>
      </c>
      <c r="N79" s="9">
        <v>0</v>
      </c>
      <c r="O79" s="44">
        <v>65000000</v>
      </c>
      <c r="P79" s="27">
        <f t="shared" si="24"/>
        <v>721597200</v>
      </c>
      <c r="Q79" s="9">
        <v>0</v>
      </c>
      <c r="R79" s="25">
        <f t="shared" si="27"/>
        <v>0</v>
      </c>
      <c r="S79" s="9">
        <v>0</v>
      </c>
      <c r="T79" s="10">
        <v>0</v>
      </c>
      <c r="BD79" s="6">
        <v>408287880</v>
      </c>
      <c r="BE79" s="6">
        <v>408287880</v>
      </c>
      <c r="BF79" s="6">
        <v>408287880</v>
      </c>
      <c r="BG79" s="6">
        <v>408287880</v>
      </c>
      <c r="BH79" s="6">
        <v>408287880</v>
      </c>
      <c r="BI79" s="6">
        <v>408287880</v>
      </c>
      <c r="BJ79" s="6">
        <v>408287880</v>
      </c>
      <c r="BK79" s="6">
        <v>408287880</v>
      </c>
      <c r="BL79" s="6">
        <v>408287880</v>
      </c>
      <c r="BM79" s="6">
        <v>408287880</v>
      </c>
      <c r="BN79" s="6">
        <v>408287880</v>
      </c>
      <c r="BO79" s="6">
        <v>408287880</v>
      </c>
      <c r="BP79" s="6">
        <v>408287880</v>
      </c>
      <c r="BQ79" s="6">
        <v>408287880</v>
      </c>
      <c r="BR79" s="6">
        <v>408287880</v>
      </c>
      <c r="BS79" s="6">
        <v>408287880</v>
      </c>
      <c r="BT79" s="6">
        <v>408287880</v>
      </c>
      <c r="BU79" s="6">
        <v>408287880</v>
      </c>
      <c r="BV79" s="6">
        <v>408287880</v>
      </c>
      <c r="BW79" s="6">
        <v>408287880</v>
      </c>
      <c r="BX79" s="6">
        <v>408287880</v>
      </c>
      <c r="BY79" s="6">
        <v>408287880</v>
      </c>
      <c r="BZ79" s="6">
        <v>408287880</v>
      </c>
      <c r="CA79" s="6">
        <v>408287880</v>
      </c>
      <c r="CB79" s="6">
        <v>408287880</v>
      </c>
      <c r="CC79" s="6">
        <v>408287880</v>
      </c>
      <c r="CD79" s="6">
        <v>408287880</v>
      </c>
      <c r="CE79" s="6">
        <v>408287880</v>
      </c>
      <c r="CF79" s="6">
        <v>408287880</v>
      </c>
      <c r="CG79" s="6">
        <v>408287880</v>
      </c>
      <c r="CH79" s="6">
        <v>408287880</v>
      </c>
      <c r="CI79" s="6">
        <v>408287880</v>
      </c>
      <c r="CJ79" s="6">
        <v>408287880</v>
      </c>
      <c r="CK79" s="6">
        <v>408287880</v>
      </c>
      <c r="CL79" s="6">
        <v>408287880</v>
      </c>
      <c r="CM79" s="6">
        <v>408287880</v>
      </c>
      <c r="CN79" s="6">
        <v>408287880</v>
      </c>
      <c r="CO79" s="6">
        <v>408287880</v>
      </c>
      <c r="CP79" s="6">
        <v>408287880</v>
      </c>
      <c r="CQ79" s="6">
        <v>408287880</v>
      </c>
      <c r="CR79" s="6">
        <v>408287880</v>
      </c>
      <c r="CS79" s="6">
        <v>408287880</v>
      </c>
      <c r="CT79" s="6">
        <v>408287880</v>
      </c>
      <c r="CU79" s="6">
        <v>408287880</v>
      </c>
      <c r="CV79" s="6">
        <v>408287880</v>
      </c>
      <c r="CW79" s="6">
        <v>408287880</v>
      </c>
      <c r="CX79" s="6">
        <v>408287880</v>
      </c>
      <c r="CY79" s="6">
        <v>408287880</v>
      </c>
      <c r="CZ79" s="6">
        <v>408287880</v>
      </c>
      <c r="DA79" s="6">
        <v>408287880</v>
      </c>
      <c r="DB79" s="6">
        <v>408287880</v>
      </c>
      <c r="DC79" s="6">
        <v>408287880</v>
      </c>
      <c r="DD79" s="6">
        <v>408287880</v>
      </c>
      <c r="DE79" s="6">
        <v>408287880</v>
      </c>
      <c r="DF79" s="6">
        <v>408287880</v>
      </c>
      <c r="DG79" s="6">
        <v>408287880</v>
      </c>
      <c r="DH79" s="6">
        <v>408287880</v>
      </c>
      <c r="DI79" s="6">
        <v>408287880</v>
      </c>
      <c r="DJ79" s="6">
        <v>408287880</v>
      </c>
      <c r="DK79" s="6">
        <v>408287880</v>
      </c>
      <c r="DL79" s="6">
        <v>408287880</v>
      </c>
      <c r="DM79" s="6">
        <v>408287880</v>
      </c>
      <c r="DN79" s="6">
        <v>408287880</v>
      </c>
      <c r="DO79" s="6">
        <v>408287880</v>
      </c>
      <c r="DP79" s="6">
        <v>408287880</v>
      </c>
      <c r="DQ79" s="6">
        <v>408287880</v>
      </c>
      <c r="DR79" s="6">
        <v>408287880</v>
      </c>
      <c r="DS79" s="6">
        <v>408287880</v>
      </c>
      <c r="DT79" s="6">
        <v>408287880</v>
      </c>
      <c r="DU79" s="6">
        <v>408287880</v>
      </c>
      <c r="DV79" s="6">
        <v>408287880</v>
      </c>
      <c r="DW79" s="6">
        <v>408287880</v>
      </c>
      <c r="DX79" s="6">
        <v>408287880</v>
      </c>
      <c r="DY79" s="6">
        <v>408287880</v>
      </c>
      <c r="DZ79" s="6">
        <v>408287880</v>
      </c>
      <c r="EA79" s="6">
        <v>408287880</v>
      </c>
      <c r="EB79" s="6">
        <v>408287880</v>
      </c>
      <c r="EC79" s="6">
        <v>408287880</v>
      </c>
      <c r="ED79" s="6">
        <v>408287880</v>
      </c>
      <c r="EE79" s="6">
        <v>408287880</v>
      </c>
      <c r="EF79" s="6">
        <v>408287880</v>
      </c>
      <c r="EG79" s="6">
        <v>408287880</v>
      </c>
      <c r="EH79" s="6">
        <v>408287880</v>
      </c>
      <c r="EI79" s="6">
        <v>408287880</v>
      </c>
      <c r="EJ79" s="6">
        <v>408287880</v>
      </c>
      <c r="EK79" s="6">
        <v>408287880</v>
      </c>
      <c r="EL79" s="6">
        <v>408287880</v>
      </c>
      <c r="EM79" s="6">
        <v>408287880</v>
      </c>
      <c r="EN79" s="6">
        <v>408287880</v>
      </c>
      <c r="EO79" s="6">
        <v>408287880</v>
      </c>
      <c r="EP79" s="6">
        <v>408287880</v>
      </c>
      <c r="EQ79" s="6">
        <v>408287880</v>
      </c>
      <c r="ER79" s="6">
        <v>408287880</v>
      </c>
      <c r="ES79" s="6">
        <v>408287880</v>
      </c>
      <c r="ET79" s="6">
        <v>408287880</v>
      </c>
      <c r="EU79" s="6">
        <v>408287880</v>
      </c>
      <c r="EV79" s="6">
        <v>408287880</v>
      </c>
      <c r="EW79" s="6">
        <v>408287880</v>
      </c>
      <c r="EX79" s="6">
        <v>408287880</v>
      </c>
      <c r="EY79" s="6">
        <v>408287880</v>
      </c>
      <c r="EZ79" s="6">
        <v>408287880</v>
      </c>
      <c r="FA79" s="6">
        <v>408287880</v>
      </c>
      <c r="FB79" s="6">
        <v>408287880</v>
      </c>
      <c r="FC79" s="6">
        <v>408287880</v>
      </c>
      <c r="FD79" s="6">
        <v>408287880</v>
      </c>
      <c r="FE79" s="6">
        <v>408287880</v>
      </c>
      <c r="FF79" s="6">
        <v>408287880</v>
      </c>
      <c r="FG79" s="6">
        <v>408287880</v>
      </c>
      <c r="FH79" s="6">
        <v>408287880</v>
      </c>
      <c r="FI79" s="6">
        <v>408287880</v>
      </c>
      <c r="FJ79" s="6">
        <v>408287880</v>
      </c>
      <c r="FK79" s="6">
        <v>408287880</v>
      </c>
      <c r="FL79" s="6">
        <v>408287880</v>
      </c>
      <c r="FM79" s="6">
        <v>408287880</v>
      </c>
      <c r="FN79" s="6">
        <v>408287880</v>
      </c>
      <c r="FO79" s="6">
        <v>408287880</v>
      </c>
      <c r="FP79" s="6">
        <v>408287880</v>
      </c>
      <c r="FQ79" s="6">
        <v>408287880</v>
      </c>
      <c r="FR79" s="6">
        <v>408287880</v>
      </c>
      <c r="FS79" s="6">
        <v>408287880</v>
      </c>
      <c r="FT79" s="6">
        <v>408287880</v>
      </c>
      <c r="FU79" s="6">
        <v>408287880</v>
      </c>
      <c r="FV79" s="6">
        <v>408287880</v>
      </c>
      <c r="FW79" s="6">
        <v>408287880</v>
      </c>
      <c r="FX79" s="6">
        <v>408287880</v>
      </c>
      <c r="FY79" s="6">
        <v>408287880</v>
      </c>
      <c r="FZ79" s="6">
        <v>408287880</v>
      </c>
      <c r="GA79" s="6">
        <v>408287880</v>
      </c>
      <c r="GB79" s="6">
        <v>408287880</v>
      </c>
      <c r="GC79" s="6">
        <v>408287880</v>
      </c>
      <c r="GD79" s="6">
        <v>408287880</v>
      </c>
      <c r="GE79" s="6">
        <v>408287880</v>
      </c>
      <c r="GF79" s="6">
        <v>408287880</v>
      </c>
      <c r="GG79" s="6">
        <v>408287880</v>
      </c>
      <c r="GH79" s="6">
        <v>408287880</v>
      </c>
      <c r="GI79" s="6">
        <v>408287880</v>
      </c>
      <c r="GJ79" s="6">
        <v>408287880</v>
      </c>
      <c r="GK79" s="6">
        <v>408287880</v>
      </c>
      <c r="GL79" s="6">
        <v>408287880</v>
      </c>
      <c r="GM79" s="6">
        <v>408287880</v>
      </c>
      <c r="GN79" s="6">
        <v>408287880</v>
      </c>
      <c r="GO79" s="6">
        <v>408287880</v>
      </c>
      <c r="GP79" s="6">
        <v>408287880</v>
      </c>
      <c r="GQ79" s="6">
        <v>408287880</v>
      </c>
      <c r="GR79" s="6">
        <v>408287880</v>
      </c>
      <c r="GS79" s="6">
        <v>408287880</v>
      </c>
      <c r="GT79" s="6">
        <v>408287880</v>
      </c>
      <c r="GU79" s="6">
        <v>408287880</v>
      </c>
      <c r="GV79" s="6">
        <v>408287880</v>
      </c>
      <c r="GW79" s="6">
        <v>408287880</v>
      </c>
      <c r="GX79" s="6">
        <v>408287880</v>
      </c>
      <c r="GY79" s="6">
        <v>408287880</v>
      </c>
      <c r="GZ79" s="6">
        <v>408287880</v>
      </c>
      <c r="HA79" s="6">
        <v>408287880</v>
      </c>
      <c r="HB79" s="6">
        <v>408287880</v>
      </c>
      <c r="HC79" s="6">
        <v>408287880</v>
      </c>
      <c r="HD79" s="6">
        <v>408287880</v>
      </c>
      <c r="HE79" s="6">
        <v>408287880</v>
      </c>
      <c r="HF79" s="6">
        <v>408287880</v>
      </c>
      <c r="HG79" s="6">
        <v>408287880</v>
      </c>
      <c r="HH79" s="6">
        <v>408287880</v>
      </c>
      <c r="HI79" s="6">
        <v>408287880</v>
      </c>
      <c r="HJ79" s="6">
        <v>408287880</v>
      </c>
      <c r="HK79" s="6">
        <v>408287880</v>
      </c>
      <c r="HL79" s="6">
        <v>408287880</v>
      </c>
      <c r="HM79" s="6">
        <v>408287880</v>
      </c>
      <c r="HN79" s="6">
        <v>408287880</v>
      </c>
      <c r="HO79" s="6">
        <v>408287880</v>
      </c>
      <c r="HP79" s="6">
        <v>408287880</v>
      </c>
      <c r="HQ79" s="6">
        <v>408287880</v>
      </c>
      <c r="HR79" s="6">
        <v>408287880</v>
      </c>
      <c r="HS79" s="6">
        <v>408287880</v>
      </c>
      <c r="HT79" s="6">
        <v>408287880</v>
      </c>
      <c r="HU79" s="6">
        <v>408287880</v>
      </c>
      <c r="HV79" s="6">
        <v>408287880</v>
      </c>
      <c r="HW79" s="6">
        <v>408287880</v>
      </c>
      <c r="HX79" s="6">
        <v>408287880</v>
      </c>
      <c r="HY79" s="6">
        <v>408287880</v>
      </c>
      <c r="HZ79" s="6">
        <v>408287880</v>
      </c>
      <c r="IA79" s="6">
        <v>408287880</v>
      </c>
      <c r="IB79" s="6">
        <v>408287880</v>
      </c>
      <c r="IC79" s="6">
        <v>408287880</v>
      </c>
      <c r="ID79" s="6">
        <v>408287880</v>
      </c>
      <c r="IE79" s="6">
        <v>408287880</v>
      </c>
      <c r="IF79" s="6">
        <v>408287880</v>
      </c>
      <c r="IG79" s="6">
        <v>408287880</v>
      </c>
      <c r="IH79" s="6">
        <v>408287880</v>
      </c>
      <c r="II79" s="6">
        <v>408287880</v>
      </c>
      <c r="IJ79" s="6">
        <v>408287880</v>
      </c>
      <c r="IK79" s="6">
        <v>408287880</v>
      </c>
      <c r="IL79" s="6">
        <v>408287880</v>
      </c>
      <c r="IM79" s="6">
        <v>408287880</v>
      </c>
      <c r="IN79" s="6">
        <v>408287880</v>
      </c>
      <c r="IO79" s="6">
        <v>408287880</v>
      </c>
      <c r="IP79" s="6">
        <v>408287880</v>
      </c>
      <c r="IQ79" s="6">
        <v>408287880</v>
      </c>
      <c r="IR79" s="6">
        <v>408287880</v>
      </c>
      <c r="IS79" s="6">
        <v>408287880</v>
      </c>
      <c r="IT79" s="6">
        <v>408287880</v>
      </c>
      <c r="IU79" s="6">
        <v>408287880</v>
      </c>
      <c r="IV79" s="6">
        <v>408287880</v>
      </c>
      <c r="IW79" s="6">
        <v>408287880</v>
      </c>
      <c r="IX79" s="6">
        <v>408287880</v>
      </c>
      <c r="IY79" s="6">
        <v>408287880</v>
      </c>
    </row>
    <row r="80" spans="1:259" s="6" customFormat="1" ht="16.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47</v>
      </c>
      <c r="F80" s="7"/>
      <c r="G80" s="23" t="s">
        <v>73</v>
      </c>
      <c r="H80" s="7" t="s">
        <v>5</v>
      </c>
      <c r="I80" s="8" t="s">
        <v>6</v>
      </c>
      <c r="J80" s="44">
        <v>1797427001</v>
      </c>
      <c r="K80" s="44"/>
      <c r="L80" s="44"/>
      <c r="M80" s="44">
        <f t="shared" si="26"/>
        <v>1797427001</v>
      </c>
      <c r="N80" s="9">
        <v>0</v>
      </c>
      <c r="O80" s="44">
        <v>1797427001</v>
      </c>
      <c r="P80" s="27">
        <f t="shared" si="24"/>
        <v>0</v>
      </c>
      <c r="Q80" s="9">
        <v>123177721</v>
      </c>
      <c r="R80" s="25">
        <f t="shared" si="27"/>
        <v>6.8530027050595091E-2</v>
      </c>
      <c r="S80" s="9">
        <v>97594066</v>
      </c>
      <c r="T80" s="10">
        <v>96901018</v>
      </c>
    </row>
    <row r="81" spans="1:22" ht="16.5" customHeight="1" x14ac:dyDescent="0.25">
      <c r="A81" s="92" t="s">
        <v>3</v>
      </c>
      <c r="B81" s="81" t="s">
        <v>50</v>
      </c>
      <c r="C81" s="81"/>
      <c r="D81" s="81"/>
      <c r="E81" s="81"/>
      <c r="F81" s="81"/>
      <c r="G81" s="81" t="s">
        <v>78</v>
      </c>
      <c r="H81" s="81" t="s">
        <v>5</v>
      </c>
      <c r="I81" s="81" t="s">
        <v>6</v>
      </c>
      <c r="J81" s="64">
        <f t="shared" ref="J81:Q81" si="28">J44+J36</f>
        <v>49726600000</v>
      </c>
      <c r="K81" s="64">
        <f t="shared" si="28"/>
        <v>255074207.60999998</v>
      </c>
      <c r="L81" s="64">
        <f t="shared" si="28"/>
        <v>255074207.61000001</v>
      </c>
      <c r="M81" s="64">
        <f t="shared" si="28"/>
        <v>49726600000</v>
      </c>
      <c r="N81" s="64">
        <f t="shared" si="28"/>
        <v>0</v>
      </c>
      <c r="O81" s="64">
        <f t="shared" si="28"/>
        <v>26012340821.549999</v>
      </c>
      <c r="P81" s="64">
        <f t="shared" si="28"/>
        <v>23714259178.449997</v>
      </c>
      <c r="Q81" s="64">
        <f t="shared" si="28"/>
        <v>23164741284.380001</v>
      </c>
      <c r="R81" s="76">
        <f t="shared" si="27"/>
        <v>0.4658420500170935</v>
      </c>
      <c r="S81" s="64">
        <f>S44+S36</f>
        <v>3287911500.54</v>
      </c>
      <c r="T81" s="73">
        <f>T44+T36</f>
        <v>3286861009.54</v>
      </c>
      <c r="U81" s="32"/>
    </row>
    <row r="82" spans="1:22" ht="16.5" customHeight="1" x14ac:dyDescent="0.25">
      <c r="A82" s="92" t="s">
        <v>3</v>
      </c>
      <c r="B82" s="81" t="s">
        <v>50</v>
      </c>
      <c r="C82" s="81"/>
      <c r="D82" s="81"/>
      <c r="E82" s="81"/>
      <c r="F82" s="81"/>
      <c r="G82" s="81" t="s">
        <v>78</v>
      </c>
      <c r="H82" s="81" t="s">
        <v>8</v>
      </c>
      <c r="I82" s="81">
        <v>20</v>
      </c>
      <c r="J82" s="64">
        <f t="shared" ref="J82:Q82" si="29">J45</f>
        <v>950000000</v>
      </c>
      <c r="K82" s="64">
        <f t="shared" si="29"/>
        <v>0</v>
      </c>
      <c r="L82" s="64">
        <f t="shared" si="29"/>
        <v>0</v>
      </c>
      <c r="M82" s="64">
        <f t="shared" si="29"/>
        <v>950000000</v>
      </c>
      <c r="N82" s="64">
        <f t="shared" si="29"/>
        <v>0</v>
      </c>
      <c r="O82" s="64">
        <f t="shared" si="29"/>
        <v>0</v>
      </c>
      <c r="P82" s="64">
        <f t="shared" si="29"/>
        <v>950000000</v>
      </c>
      <c r="Q82" s="64">
        <f t="shared" si="29"/>
        <v>0</v>
      </c>
      <c r="R82" s="76">
        <f t="shared" si="27"/>
        <v>0</v>
      </c>
      <c r="S82" s="64">
        <f>S45</f>
        <v>0</v>
      </c>
      <c r="T82" s="73">
        <f>T45</f>
        <v>0</v>
      </c>
      <c r="U82" s="32"/>
    </row>
    <row r="83" spans="1:22" ht="16.5" customHeight="1" x14ac:dyDescent="0.25">
      <c r="A83" s="92" t="s">
        <v>3</v>
      </c>
      <c r="B83" s="81" t="s">
        <v>50</v>
      </c>
      <c r="C83" s="81"/>
      <c r="D83" s="81"/>
      <c r="E83" s="81"/>
      <c r="F83" s="81"/>
      <c r="G83" s="81" t="s">
        <v>78</v>
      </c>
      <c r="H83" s="81" t="s">
        <v>8</v>
      </c>
      <c r="I83" s="81">
        <v>21</v>
      </c>
      <c r="J83" s="64">
        <f>J46</f>
        <v>475113000</v>
      </c>
      <c r="K83" s="64"/>
      <c r="L83" s="64">
        <f t="shared" ref="L83:Q83" si="30">L46</f>
        <v>0</v>
      </c>
      <c r="M83" s="64">
        <f t="shared" si="30"/>
        <v>475113000</v>
      </c>
      <c r="N83" s="64">
        <f t="shared" si="30"/>
        <v>0</v>
      </c>
      <c r="O83" s="64">
        <f t="shared" si="30"/>
        <v>0</v>
      </c>
      <c r="P83" s="64">
        <f t="shared" si="30"/>
        <v>475113000</v>
      </c>
      <c r="Q83" s="64">
        <f t="shared" si="30"/>
        <v>0</v>
      </c>
      <c r="R83" s="76">
        <f t="shared" si="27"/>
        <v>0</v>
      </c>
      <c r="S83" s="64">
        <f>S46</f>
        <v>0</v>
      </c>
      <c r="T83" s="73">
        <f>T46</f>
        <v>0</v>
      </c>
      <c r="U83" s="32"/>
    </row>
    <row r="84" spans="1:22" ht="15.75" customHeight="1" thickBot="1" x14ac:dyDescent="0.3">
      <c r="A84" s="132" t="s">
        <v>81</v>
      </c>
      <c r="B84" s="133"/>
      <c r="C84" s="133"/>
      <c r="D84" s="133"/>
      <c r="E84" s="133"/>
      <c r="F84" s="133"/>
      <c r="G84" s="133"/>
      <c r="H84" s="133"/>
      <c r="I84" s="134"/>
      <c r="J84" s="77">
        <f t="shared" ref="J84:Q84" si="31">SUM(J81:J83)</f>
        <v>51151713000</v>
      </c>
      <c r="K84" s="77">
        <f>SUM(K81:K83)</f>
        <v>255074207.60999998</v>
      </c>
      <c r="L84" s="77">
        <f>SUM(L81:L83)</f>
        <v>255074207.61000001</v>
      </c>
      <c r="M84" s="77">
        <f t="shared" si="31"/>
        <v>51151713000</v>
      </c>
      <c r="N84" s="77">
        <f t="shared" si="31"/>
        <v>0</v>
      </c>
      <c r="O84" s="77">
        <f t="shared" si="31"/>
        <v>26012340821.549999</v>
      </c>
      <c r="P84" s="77">
        <f t="shared" si="31"/>
        <v>25139372178.449997</v>
      </c>
      <c r="Q84" s="77">
        <f t="shared" si="31"/>
        <v>23164741284.380001</v>
      </c>
      <c r="R84" s="76">
        <f t="shared" si="27"/>
        <v>0.45286345120797816</v>
      </c>
      <c r="S84" s="77">
        <f>SUM(S81:S83)</f>
        <v>3287911500.54</v>
      </c>
      <c r="T84" s="78">
        <f>SUM(T81:T83)</f>
        <v>3286861009.54</v>
      </c>
    </row>
    <row r="85" spans="1:22" ht="15.75" customHeight="1" thickBot="1" x14ac:dyDescent="0.3">
      <c r="A85" s="126" t="s">
        <v>86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8"/>
    </row>
    <row r="86" spans="1:22" s="47" customFormat="1" ht="24.75" customHeight="1" x14ac:dyDescent="0.25">
      <c r="A86" s="90" t="s">
        <v>3</v>
      </c>
      <c r="B86" s="11" t="s">
        <v>51</v>
      </c>
      <c r="C86" s="11" t="s">
        <v>51</v>
      </c>
      <c r="D86" s="11"/>
      <c r="E86" s="11"/>
      <c r="F86" s="11"/>
      <c r="G86" s="12" t="s">
        <v>103</v>
      </c>
      <c r="H86" s="11" t="s">
        <v>5</v>
      </c>
      <c r="I86" s="13">
        <v>10</v>
      </c>
      <c r="J86" s="14">
        <f>J87</f>
        <v>29515700000</v>
      </c>
      <c r="K86" s="14">
        <f t="shared" ref="K86:L86" si="32">K87</f>
        <v>0</v>
      </c>
      <c r="L86" s="24">
        <f t="shared" si="32"/>
        <v>0</v>
      </c>
      <c r="M86" s="24">
        <f t="shared" ref="M86:P87" si="33">M87</f>
        <v>29515700000</v>
      </c>
      <c r="N86" s="14">
        <f t="shared" si="33"/>
        <v>29515700000</v>
      </c>
      <c r="O86" s="14">
        <f t="shared" si="33"/>
        <v>0</v>
      </c>
      <c r="P86" s="24">
        <f t="shared" si="33"/>
        <v>0</v>
      </c>
      <c r="Q86" s="14">
        <f t="shared" ref="Q86" si="34">Q87</f>
        <v>0</v>
      </c>
      <c r="R86" s="50">
        <f t="shared" ref="R86:R95" si="35">IF(Q86&gt;1,Q86/(M86-N86),0)</f>
        <v>0</v>
      </c>
      <c r="S86" s="14">
        <f>S87</f>
        <v>0</v>
      </c>
      <c r="T86" s="22">
        <f>T87</f>
        <v>0</v>
      </c>
    </row>
    <row r="87" spans="1:22" s="47" customFormat="1" ht="24.75" customHeight="1" x14ac:dyDescent="0.25">
      <c r="A87" s="90" t="s">
        <v>3</v>
      </c>
      <c r="B87" s="11" t="s">
        <v>51</v>
      </c>
      <c r="C87" s="11" t="s">
        <v>51</v>
      </c>
      <c r="D87" s="11" t="s">
        <v>34</v>
      </c>
      <c r="E87" s="11"/>
      <c r="F87" s="11"/>
      <c r="G87" s="12" t="s">
        <v>88</v>
      </c>
      <c r="H87" s="11" t="s">
        <v>5</v>
      </c>
      <c r="I87" s="13">
        <v>10</v>
      </c>
      <c r="J87" s="14">
        <f>J88</f>
        <v>29515700000</v>
      </c>
      <c r="K87" s="14">
        <f>K88</f>
        <v>0</v>
      </c>
      <c r="L87" s="24">
        <f>L88</f>
        <v>0</v>
      </c>
      <c r="M87" s="24">
        <f t="shared" si="33"/>
        <v>29515700000</v>
      </c>
      <c r="N87" s="14">
        <f t="shared" si="33"/>
        <v>29515700000</v>
      </c>
      <c r="O87" s="14">
        <f t="shared" si="33"/>
        <v>0</v>
      </c>
      <c r="P87" s="24">
        <f t="shared" si="33"/>
        <v>0</v>
      </c>
      <c r="Q87" s="14">
        <f>Q88</f>
        <v>0</v>
      </c>
      <c r="R87" s="50">
        <f t="shared" si="35"/>
        <v>0</v>
      </c>
      <c r="S87" s="14">
        <f>S88</f>
        <v>0</v>
      </c>
      <c r="T87" s="22">
        <f>T88</f>
        <v>0</v>
      </c>
    </row>
    <row r="88" spans="1:22" s="47" customFormat="1" ht="24.75" customHeight="1" x14ac:dyDescent="0.25">
      <c r="A88" s="91" t="s">
        <v>3</v>
      </c>
      <c r="B88" s="7" t="s">
        <v>51</v>
      </c>
      <c r="C88" s="7" t="s">
        <v>51</v>
      </c>
      <c r="D88" s="7" t="s">
        <v>34</v>
      </c>
      <c r="E88" s="7">
        <v>999</v>
      </c>
      <c r="F88" s="7"/>
      <c r="G88" s="23" t="s">
        <v>229</v>
      </c>
      <c r="H88" s="7" t="s">
        <v>5</v>
      </c>
      <c r="I88" s="8">
        <v>10</v>
      </c>
      <c r="J88" s="27">
        <v>29515700000</v>
      </c>
      <c r="K88" s="27">
        <v>0</v>
      </c>
      <c r="L88" s="27"/>
      <c r="M88" s="27">
        <f t="shared" ref="M88:M95" si="36">J88+K88-L88</f>
        <v>29515700000</v>
      </c>
      <c r="N88" s="27">
        <v>29515700000</v>
      </c>
      <c r="O88" s="9"/>
      <c r="P88" s="27">
        <f>+M88-O88-N88</f>
        <v>0</v>
      </c>
      <c r="Q88" s="9">
        <v>0</v>
      </c>
      <c r="R88" s="50">
        <f>IF(Q88&gt;1,Q88/(M88-N88),0)</f>
        <v>0</v>
      </c>
      <c r="S88" s="9">
        <v>0</v>
      </c>
      <c r="T88" s="10">
        <v>0</v>
      </c>
    </row>
    <row r="89" spans="1:22" s="47" customFormat="1" ht="24.75" customHeight="1" x14ac:dyDescent="0.25">
      <c r="A89" s="90" t="s">
        <v>3</v>
      </c>
      <c r="B89" s="11" t="s">
        <v>51</v>
      </c>
      <c r="C89" s="11" t="s">
        <v>70</v>
      </c>
      <c r="D89" s="11"/>
      <c r="E89" s="11"/>
      <c r="F89" s="11"/>
      <c r="G89" s="12" t="s">
        <v>139</v>
      </c>
      <c r="H89" s="11" t="s">
        <v>5</v>
      </c>
      <c r="I89" s="13">
        <v>10</v>
      </c>
      <c r="J89" s="14">
        <f>J90</f>
        <v>1329700000</v>
      </c>
      <c r="K89" s="24">
        <f t="shared" ref="K89:L90" si="37">K90</f>
        <v>0</v>
      </c>
      <c r="L89" s="24">
        <f t="shared" si="37"/>
        <v>0</v>
      </c>
      <c r="M89" s="24">
        <f t="shared" si="36"/>
        <v>1329700000</v>
      </c>
      <c r="N89" s="14">
        <v>0</v>
      </c>
      <c r="O89" s="14">
        <f t="shared" ref="O89:Q90" si="38">O90</f>
        <v>193799446</v>
      </c>
      <c r="P89" s="24">
        <f>P90</f>
        <v>1135900554</v>
      </c>
      <c r="Q89" s="14">
        <f t="shared" si="38"/>
        <v>193799446</v>
      </c>
      <c r="R89" s="50">
        <f>IF(Q89&gt;1,Q89/(M89-N89),0)</f>
        <v>0.14574674437843121</v>
      </c>
      <c r="S89" s="14">
        <f>S90</f>
        <v>193799446</v>
      </c>
      <c r="T89" s="22">
        <f>T90</f>
        <v>193799446</v>
      </c>
    </row>
    <row r="90" spans="1:22" s="47" customFormat="1" ht="24.75" customHeight="1" x14ac:dyDescent="0.25">
      <c r="A90" s="90" t="s">
        <v>3</v>
      </c>
      <c r="B90" s="11" t="s">
        <v>51</v>
      </c>
      <c r="C90" s="11" t="s">
        <v>70</v>
      </c>
      <c r="D90" s="11" t="s">
        <v>50</v>
      </c>
      <c r="E90" s="11"/>
      <c r="F90" s="11"/>
      <c r="G90" s="12" t="s">
        <v>104</v>
      </c>
      <c r="H90" s="11" t="s">
        <v>5</v>
      </c>
      <c r="I90" s="13">
        <v>10</v>
      </c>
      <c r="J90" s="24">
        <f>J91</f>
        <v>1329700000</v>
      </c>
      <c r="K90" s="24">
        <f t="shared" si="37"/>
        <v>0</v>
      </c>
      <c r="L90" s="24">
        <f t="shared" si="37"/>
        <v>0</v>
      </c>
      <c r="M90" s="24">
        <f t="shared" si="36"/>
        <v>1329700000</v>
      </c>
      <c r="N90" s="24"/>
      <c r="O90" s="24">
        <f t="shared" si="38"/>
        <v>193799446</v>
      </c>
      <c r="P90" s="24">
        <f t="shared" si="38"/>
        <v>1135900554</v>
      </c>
      <c r="Q90" s="14">
        <f t="shared" si="38"/>
        <v>193799446</v>
      </c>
      <c r="R90" s="50">
        <f t="shared" si="35"/>
        <v>0.14574674437843121</v>
      </c>
      <c r="S90" s="14">
        <f>S91</f>
        <v>193799446</v>
      </c>
      <c r="T90" s="22">
        <f>T91</f>
        <v>193799446</v>
      </c>
    </row>
    <row r="91" spans="1:22" s="6" customFormat="1" ht="24.75" customHeight="1" x14ac:dyDescent="0.25">
      <c r="A91" s="90" t="s">
        <v>3</v>
      </c>
      <c r="B91" s="11" t="s">
        <v>51</v>
      </c>
      <c r="C91" s="11" t="s">
        <v>70</v>
      </c>
      <c r="D91" s="11" t="s">
        <v>50</v>
      </c>
      <c r="E91" s="11" t="s">
        <v>71</v>
      </c>
      <c r="F91" s="11"/>
      <c r="G91" s="12" t="s">
        <v>230</v>
      </c>
      <c r="H91" s="11" t="s">
        <v>5</v>
      </c>
      <c r="I91" s="13">
        <v>10</v>
      </c>
      <c r="J91" s="24">
        <f>J92+J93</f>
        <v>1329700000</v>
      </c>
      <c r="K91" s="24">
        <f t="shared" ref="K91:L91" si="39">K92+K93</f>
        <v>0</v>
      </c>
      <c r="L91" s="24">
        <f t="shared" si="39"/>
        <v>0</v>
      </c>
      <c r="M91" s="24">
        <f t="shared" si="36"/>
        <v>1329700000</v>
      </c>
      <c r="N91" s="24">
        <f>N92+N93</f>
        <v>0</v>
      </c>
      <c r="O91" s="24">
        <f>O92+O93</f>
        <v>193799446</v>
      </c>
      <c r="P91" s="24">
        <f>P92+P93</f>
        <v>1135900554</v>
      </c>
      <c r="Q91" s="24">
        <f>Q92+Q93</f>
        <v>193799446</v>
      </c>
      <c r="R91" s="26">
        <f t="shared" si="35"/>
        <v>0.14574674437843121</v>
      </c>
      <c r="S91" s="14">
        <f>S92+S93</f>
        <v>193799446</v>
      </c>
      <c r="T91" s="22">
        <f>T92+T93</f>
        <v>193799446</v>
      </c>
    </row>
    <row r="92" spans="1:22" s="6" customFormat="1" ht="16.5" customHeight="1" x14ac:dyDescent="0.25">
      <c r="A92" s="91" t="s">
        <v>3</v>
      </c>
      <c r="B92" s="7" t="s">
        <v>51</v>
      </c>
      <c r="C92" s="7" t="s">
        <v>70</v>
      </c>
      <c r="D92" s="7" t="s">
        <v>50</v>
      </c>
      <c r="E92" s="7" t="s">
        <v>71</v>
      </c>
      <c r="F92" s="7" t="s">
        <v>35</v>
      </c>
      <c r="G92" s="23" t="s">
        <v>74</v>
      </c>
      <c r="H92" s="7" t="s">
        <v>5</v>
      </c>
      <c r="I92" s="7" t="s">
        <v>6</v>
      </c>
      <c r="J92" s="27">
        <v>840300740</v>
      </c>
      <c r="K92" s="27"/>
      <c r="L92" s="27"/>
      <c r="M92" s="27">
        <f t="shared" si="36"/>
        <v>840300740</v>
      </c>
      <c r="N92" s="9"/>
      <c r="O92" s="27">
        <v>156345829</v>
      </c>
      <c r="P92" s="27">
        <f>+M92-O92-N92</f>
        <v>683954911</v>
      </c>
      <c r="Q92" s="27">
        <v>156345829</v>
      </c>
      <c r="R92" s="25">
        <f t="shared" si="35"/>
        <v>0.18605937321916435</v>
      </c>
      <c r="S92" s="27">
        <v>156345829</v>
      </c>
      <c r="T92" s="51">
        <v>156345829</v>
      </c>
    </row>
    <row r="93" spans="1:22" s="47" customFormat="1" ht="16.5" customHeight="1" x14ac:dyDescent="0.25">
      <c r="A93" s="91" t="s">
        <v>3</v>
      </c>
      <c r="B93" s="7" t="s">
        <v>51</v>
      </c>
      <c r="C93" s="7" t="s">
        <v>70</v>
      </c>
      <c r="D93" s="7" t="s">
        <v>50</v>
      </c>
      <c r="E93" s="7" t="s">
        <v>71</v>
      </c>
      <c r="F93" s="7" t="s">
        <v>37</v>
      </c>
      <c r="G93" s="23" t="s">
        <v>75</v>
      </c>
      <c r="H93" s="7" t="s">
        <v>5</v>
      </c>
      <c r="I93" s="7" t="s">
        <v>6</v>
      </c>
      <c r="J93" s="27">
        <v>489399260</v>
      </c>
      <c r="K93" s="27"/>
      <c r="L93" s="27"/>
      <c r="M93" s="27">
        <f t="shared" si="36"/>
        <v>489399260</v>
      </c>
      <c r="N93" s="9">
        <v>0</v>
      </c>
      <c r="O93" s="27">
        <v>37453617</v>
      </c>
      <c r="P93" s="27">
        <f>+M93-O93-N93</f>
        <v>451945643</v>
      </c>
      <c r="Q93" s="27">
        <v>37453617</v>
      </c>
      <c r="R93" s="25">
        <f t="shared" si="35"/>
        <v>7.6529778569751003E-2</v>
      </c>
      <c r="S93" s="27">
        <v>37453617</v>
      </c>
      <c r="T93" s="51">
        <v>37453617</v>
      </c>
    </row>
    <row r="94" spans="1:22" s="6" customFormat="1" ht="16.5" hidden="1" customHeight="1" x14ac:dyDescent="0.25">
      <c r="A94" s="90" t="s">
        <v>3</v>
      </c>
      <c r="B94" s="11" t="s">
        <v>51</v>
      </c>
      <c r="C94" s="11" t="s">
        <v>6</v>
      </c>
      <c r="D94" s="11"/>
      <c r="E94" s="11"/>
      <c r="F94" s="11"/>
      <c r="G94" s="12" t="s">
        <v>85</v>
      </c>
      <c r="H94" s="11" t="s">
        <v>5</v>
      </c>
      <c r="I94" s="11">
        <v>11</v>
      </c>
      <c r="J94" s="24">
        <f>J95</f>
        <v>0</v>
      </c>
      <c r="K94" s="24"/>
      <c r="L94" s="24"/>
      <c r="M94" s="24">
        <f t="shared" si="36"/>
        <v>0</v>
      </c>
      <c r="N94" s="14">
        <f>N95</f>
        <v>0</v>
      </c>
      <c r="O94" s="24">
        <f>O95</f>
        <v>0</v>
      </c>
      <c r="P94" s="24">
        <f>P95</f>
        <v>0</v>
      </c>
      <c r="Q94" s="24"/>
      <c r="R94" s="26">
        <f t="shared" si="35"/>
        <v>0</v>
      </c>
      <c r="S94" s="24"/>
      <c r="T94" s="33"/>
    </row>
    <row r="95" spans="1:22" s="6" customFormat="1" ht="16.5" hidden="1" customHeight="1" x14ac:dyDescent="0.25">
      <c r="A95" s="90" t="s">
        <v>3</v>
      </c>
      <c r="B95" s="71" t="s">
        <v>51</v>
      </c>
      <c r="C95" s="7" t="s">
        <v>6</v>
      </c>
      <c r="D95" s="7"/>
      <c r="E95" s="7"/>
      <c r="F95" s="7"/>
      <c r="G95" s="116" t="s">
        <v>85</v>
      </c>
      <c r="H95" s="7" t="s">
        <v>5</v>
      </c>
      <c r="I95" s="7">
        <v>11</v>
      </c>
      <c r="J95" s="27">
        <v>0</v>
      </c>
      <c r="K95" s="27">
        <v>0</v>
      </c>
      <c r="L95" s="27">
        <v>0</v>
      </c>
      <c r="M95" s="27">
        <f t="shared" si="36"/>
        <v>0</v>
      </c>
      <c r="N95" s="9">
        <v>0</v>
      </c>
      <c r="O95" s="9"/>
      <c r="P95" s="27">
        <f>+M95-O95-N95</f>
        <v>0</v>
      </c>
      <c r="Q95" s="27"/>
      <c r="R95" s="25">
        <f t="shared" si="35"/>
        <v>0</v>
      </c>
      <c r="S95" s="27"/>
      <c r="T95" s="51"/>
    </row>
    <row r="96" spans="1:22" s="55" customFormat="1" ht="16.5" customHeight="1" x14ac:dyDescent="0.25">
      <c r="A96" s="92" t="s">
        <v>3</v>
      </c>
      <c r="B96" s="81" t="s">
        <v>51</v>
      </c>
      <c r="C96" s="81"/>
      <c r="D96" s="81"/>
      <c r="E96" s="81"/>
      <c r="F96" s="81"/>
      <c r="G96" s="82" t="s">
        <v>17</v>
      </c>
      <c r="H96" s="81" t="s">
        <v>5</v>
      </c>
      <c r="I96" s="83" t="s">
        <v>6</v>
      </c>
      <c r="J96" s="64">
        <f t="shared" ref="J96:Q96" si="40">J94+J89+J86</f>
        <v>30845400000</v>
      </c>
      <c r="K96" s="64">
        <f t="shared" si="40"/>
        <v>0</v>
      </c>
      <c r="L96" s="64">
        <f t="shared" si="40"/>
        <v>0</v>
      </c>
      <c r="M96" s="64">
        <f t="shared" si="40"/>
        <v>30845400000</v>
      </c>
      <c r="N96" s="64">
        <f t="shared" si="40"/>
        <v>29515700000</v>
      </c>
      <c r="O96" s="64">
        <f t="shared" si="40"/>
        <v>193799446</v>
      </c>
      <c r="P96" s="64">
        <f t="shared" si="40"/>
        <v>1135900554</v>
      </c>
      <c r="Q96" s="64">
        <f t="shared" si="40"/>
        <v>193799446</v>
      </c>
      <c r="R96" s="76">
        <f>IF(Q96&gt;1,Q96/(M96-N96),0)</f>
        <v>0.14574674437843121</v>
      </c>
      <c r="S96" s="64">
        <f>S94+S89+S86</f>
        <v>193799446</v>
      </c>
      <c r="T96" s="73">
        <f>T94+T89+T86</f>
        <v>193799446</v>
      </c>
      <c r="U96" s="54"/>
      <c r="V96" s="54"/>
    </row>
    <row r="97" spans="1:20" s="6" customFormat="1" ht="16.5" customHeight="1" thickBot="1" x14ac:dyDescent="0.3">
      <c r="A97" s="132" t="s">
        <v>27</v>
      </c>
      <c r="B97" s="133"/>
      <c r="C97" s="133"/>
      <c r="D97" s="133"/>
      <c r="E97" s="133"/>
      <c r="F97" s="133"/>
      <c r="G97" s="133"/>
      <c r="H97" s="133"/>
      <c r="I97" s="134"/>
      <c r="J97" s="77">
        <f>J96</f>
        <v>30845400000</v>
      </c>
      <c r="K97" s="77">
        <f t="shared" ref="K97:L97" si="41">K96</f>
        <v>0</v>
      </c>
      <c r="L97" s="77">
        <f t="shared" si="41"/>
        <v>0</v>
      </c>
      <c r="M97" s="77">
        <f>M96</f>
        <v>30845400000</v>
      </c>
      <c r="N97" s="77">
        <f>N96</f>
        <v>29515700000</v>
      </c>
      <c r="O97" s="77">
        <f>O96</f>
        <v>193799446</v>
      </c>
      <c r="P97" s="77">
        <f>P96</f>
        <v>1135900554</v>
      </c>
      <c r="Q97" s="77">
        <f>Q96</f>
        <v>193799446</v>
      </c>
      <c r="R97" s="76">
        <f>IF(Q97&gt;1,Q97/(M97-N97),0)</f>
        <v>0.14574674437843121</v>
      </c>
      <c r="S97" s="77">
        <f>S96</f>
        <v>193799446</v>
      </c>
      <c r="T97" s="78">
        <f>T96</f>
        <v>193799446</v>
      </c>
    </row>
    <row r="98" spans="1:20" s="47" customFormat="1" ht="16.5" customHeight="1" thickBot="1" x14ac:dyDescent="0.3">
      <c r="A98" s="126" t="s">
        <v>101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8"/>
    </row>
    <row r="99" spans="1:20" s="47" customFormat="1" ht="16.5" customHeight="1" x14ac:dyDescent="0.25">
      <c r="A99" s="90" t="s">
        <v>3</v>
      </c>
      <c r="B99" s="11" t="s">
        <v>72</v>
      </c>
      <c r="C99" s="11"/>
      <c r="D99" s="11"/>
      <c r="E99" s="11"/>
      <c r="F99" s="11"/>
      <c r="G99" s="12" t="s">
        <v>84</v>
      </c>
      <c r="H99" s="11" t="s">
        <v>5</v>
      </c>
      <c r="I99" s="11" t="s">
        <v>6</v>
      </c>
      <c r="J99" s="24">
        <f>J101</f>
        <v>484300000</v>
      </c>
      <c r="K99" s="24">
        <f t="shared" ref="K99:L99" si="42">K101</f>
        <v>0</v>
      </c>
      <c r="L99" s="24">
        <f t="shared" si="42"/>
        <v>0</v>
      </c>
      <c r="M99" s="24">
        <f>M101</f>
        <v>484300000</v>
      </c>
      <c r="N99" s="24">
        <f>N101+N105</f>
        <v>0</v>
      </c>
      <c r="O99" s="24">
        <f>O101</f>
        <v>82957418</v>
      </c>
      <c r="P99" s="24">
        <f>P101</f>
        <v>401342582</v>
      </c>
      <c r="Q99" s="24">
        <f>Q101</f>
        <v>82957418</v>
      </c>
      <c r="R99" s="26">
        <f>IF(Q99&gt;1,Q99/(M99-N99),0)</f>
        <v>0.17129345034069793</v>
      </c>
      <c r="S99" s="24">
        <f>S101</f>
        <v>75170242</v>
      </c>
      <c r="T99" s="33">
        <f>T101</f>
        <v>75170242</v>
      </c>
    </row>
    <row r="100" spans="1:20" s="47" customFormat="1" ht="16.5" customHeight="1" x14ac:dyDescent="0.25">
      <c r="A100" s="90" t="s">
        <v>3</v>
      </c>
      <c r="B100" s="11" t="s">
        <v>72</v>
      </c>
      <c r="C100" s="11"/>
      <c r="D100" s="11"/>
      <c r="E100" s="11"/>
      <c r="F100" s="11"/>
      <c r="G100" s="12" t="s">
        <v>84</v>
      </c>
      <c r="H100" s="11" t="s">
        <v>5</v>
      </c>
      <c r="I100" s="11">
        <v>11</v>
      </c>
      <c r="J100" s="24">
        <f>J104</f>
        <v>877200000</v>
      </c>
      <c r="K100" s="24">
        <f t="shared" ref="K100:L100" si="43">K104</f>
        <v>0</v>
      </c>
      <c r="L100" s="24">
        <f t="shared" si="43"/>
        <v>0</v>
      </c>
      <c r="M100" s="24">
        <f>M104</f>
        <v>877200000</v>
      </c>
      <c r="N100" s="24">
        <f>N104</f>
        <v>0</v>
      </c>
      <c r="O100" s="24">
        <f>O104</f>
        <v>0</v>
      </c>
      <c r="P100" s="24">
        <f>P104</f>
        <v>877200000</v>
      </c>
      <c r="Q100" s="24">
        <f>Q104</f>
        <v>0</v>
      </c>
      <c r="R100" s="26">
        <f t="shared" ref="R100:R113" si="44">IF(Q100&gt;1,Q100/(M100-N100),0)</f>
        <v>0</v>
      </c>
      <c r="S100" s="24">
        <f>S104</f>
        <v>0</v>
      </c>
      <c r="T100" s="33">
        <f>T104</f>
        <v>0</v>
      </c>
    </row>
    <row r="101" spans="1:20" s="6" customFormat="1" ht="16.5" customHeight="1" x14ac:dyDescent="0.25">
      <c r="A101" s="90" t="s">
        <v>3</v>
      </c>
      <c r="B101" s="11" t="s">
        <v>72</v>
      </c>
      <c r="C101" s="11" t="s">
        <v>34</v>
      </c>
      <c r="D101" s="11"/>
      <c r="E101" s="11"/>
      <c r="F101" s="11"/>
      <c r="G101" s="12" t="s">
        <v>82</v>
      </c>
      <c r="H101" s="11" t="s">
        <v>5</v>
      </c>
      <c r="I101" s="11" t="s">
        <v>6</v>
      </c>
      <c r="J101" s="24">
        <f>J102+J103</f>
        <v>484300000</v>
      </c>
      <c r="K101" s="24">
        <f t="shared" ref="K101" si="45">K102+K103</f>
        <v>0</v>
      </c>
      <c r="L101" s="24">
        <f>L102+L103</f>
        <v>0</v>
      </c>
      <c r="M101" s="24">
        <f>M102+M103</f>
        <v>484300000</v>
      </c>
      <c r="N101" s="24">
        <f>N102+N103</f>
        <v>0</v>
      </c>
      <c r="O101" s="24">
        <f>O102+O103</f>
        <v>82957418</v>
      </c>
      <c r="P101" s="24">
        <f>M101-O101-N101</f>
        <v>401342582</v>
      </c>
      <c r="Q101" s="24">
        <f>Q102+Q103</f>
        <v>82957418</v>
      </c>
      <c r="R101" s="26">
        <f>IF(Q101&gt;1,Q101/(M101-N101),0)</f>
        <v>0.17129345034069793</v>
      </c>
      <c r="S101" s="24">
        <f>S102+S103</f>
        <v>75170242</v>
      </c>
      <c r="T101" s="33">
        <f>T102+T103</f>
        <v>75170242</v>
      </c>
    </row>
    <row r="102" spans="1:20" s="6" customFormat="1" ht="16.5" customHeight="1" x14ac:dyDescent="0.25">
      <c r="A102" s="90" t="s">
        <v>3</v>
      </c>
      <c r="B102" s="7" t="s">
        <v>72</v>
      </c>
      <c r="C102" s="7" t="s">
        <v>34</v>
      </c>
      <c r="D102" s="7" t="s">
        <v>50</v>
      </c>
      <c r="E102" s="7" t="s">
        <v>35</v>
      </c>
      <c r="F102" s="7"/>
      <c r="G102" s="23" t="s">
        <v>76</v>
      </c>
      <c r="H102" s="7" t="s">
        <v>5</v>
      </c>
      <c r="I102" s="7" t="s">
        <v>6</v>
      </c>
      <c r="J102" s="27">
        <v>472800000</v>
      </c>
      <c r="K102" s="27"/>
      <c r="L102" s="27"/>
      <c r="M102" s="27">
        <f t="shared" ref="M102:M103" si="46">J102+K102-L102</f>
        <v>472800000</v>
      </c>
      <c r="N102" s="9">
        <v>0</v>
      </c>
      <c r="O102" s="27">
        <v>82957418</v>
      </c>
      <c r="P102" s="27">
        <f>+M102-O102-N102</f>
        <v>389842582</v>
      </c>
      <c r="Q102" s="27">
        <v>82957418</v>
      </c>
      <c r="R102" s="26">
        <f>IF(Q102&gt;1,Q102/(M102-N102),0)</f>
        <v>0.17545985194585448</v>
      </c>
      <c r="S102" s="27">
        <v>75170242</v>
      </c>
      <c r="T102" s="51">
        <v>75170242</v>
      </c>
    </row>
    <row r="103" spans="1:20" s="47" customFormat="1" ht="16.5" customHeight="1" x14ac:dyDescent="0.25">
      <c r="A103" s="90" t="s">
        <v>3</v>
      </c>
      <c r="B103" s="7" t="s">
        <v>72</v>
      </c>
      <c r="C103" s="7" t="s">
        <v>34</v>
      </c>
      <c r="D103" s="7" t="s">
        <v>50</v>
      </c>
      <c r="E103" s="7" t="s">
        <v>43</v>
      </c>
      <c r="F103" s="7"/>
      <c r="G103" s="23" t="s">
        <v>77</v>
      </c>
      <c r="H103" s="7" t="s">
        <v>5</v>
      </c>
      <c r="I103" s="7" t="s">
        <v>6</v>
      </c>
      <c r="J103" s="27">
        <v>11500000</v>
      </c>
      <c r="K103" s="27"/>
      <c r="L103" s="27"/>
      <c r="M103" s="27">
        <f t="shared" si="46"/>
        <v>11500000</v>
      </c>
      <c r="N103" s="9">
        <v>0</v>
      </c>
      <c r="O103" s="27">
        <v>0</v>
      </c>
      <c r="P103" s="27">
        <f>+M103-O103-N103</f>
        <v>11500000</v>
      </c>
      <c r="Q103" s="27">
        <v>0</v>
      </c>
      <c r="R103" s="26">
        <f t="shared" si="44"/>
        <v>0</v>
      </c>
      <c r="S103" s="27">
        <v>0</v>
      </c>
      <c r="T103" s="51">
        <v>0</v>
      </c>
    </row>
    <row r="104" spans="1:20" s="47" customFormat="1" ht="16.5" customHeight="1" x14ac:dyDescent="0.25">
      <c r="A104" s="90" t="s">
        <v>3</v>
      </c>
      <c r="B104" s="11" t="s">
        <v>72</v>
      </c>
      <c r="C104" s="11" t="s">
        <v>70</v>
      </c>
      <c r="D104" s="11"/>
      <c r="E104" s="11"/>
      <c r="F104" s="11"/>
      <c r="G104" s="12" t="s">
        <v>137</v>
      </c>
      <c r="H104" s="11" t="s">
        <v>5</v>
      </c>
      <c r="I104" s="11">
        <v>11</v>
      </c>
      <c r="J104" s="24">
        <f>J105</f>
        <v>877200000</v>
      </c>
      <c r="K104" s="24"/>
      <c r="L104" s="24"/>
      <c r="M104" s="24">
        <f>M105</f>
        <v>877200000</v>
      </c>
      <c r="N104" s="14">
        <f>N105</f>
        <v>0</v>
      </c>
      <c r="O104" s="24">
        <f t="shared" ref="O104:T105" si="47">O105</f>
        <v>0</v>
      </c>
      <c r="P104" s="24">
        <f>+M104-O104-N104</f>
        <v>877200000</v>
      </c>
      <c r="Q104" s="24">
        <f t="shared" si="47"/>
        <v>0</v>
      </c>
      <c r="R104" s="26">
        <f t="shared" si="44"/>
        <v>0</v>
      </c>
      <c r="S104" s="24">
        <f t="shared" si="47"/>
        <v>0</v>
      </c>
      <c r="T104" s="33">
        <f t="shared" si="47"/>
        <v>0</v>
      </c>
    </row>
    <row r="105" spans="1:20" s="6" customFormat="1" ht="16.5" customHeight="1" x14ac:dyDescent="0.25">
      <c r="A105" s="90" t="s">
        <v>3</v>
      </c>
      <c r="B105" s="11" t="s">
        <v>72</v>
      </c>
      <c r="C105" s="11" t="s">
        <v>70</v>
      </c>
      <c r="D105" s="71" t="s">
        <v>34</v>
      </c>
      <c r="E105" s="11"/>
      <c r="F105" s="11"/>
      <c r="G105" s="12" t="s">
        <v>83</v>
      </c>
      <c r="H105" s="11" t="s">
        <v>5</v>
      </c>
      <c r="I105" s="11">
        <v>11</v>
      </c>
      <c r="J105" s="24">
        <f>J106</f>
        <v>877200000</v>
      </c>
      <c r="K105" s="24">
        <f t="shared" ref="K105:L105" si="48">K106</f>
        <v>0</v>
      </c>
      <c r="L105" s="24">
        <f t="shared" si="48"/>
        <v>0</v>
      </c>
      <c r="M105" s="24">
        <f>M106</f>
        <v>877200000</v>
      </c>
      <c r="N105" s="14">
        <f>N106</f>
        <v>0</v>
      </c>
      <c r="O105" s="24">
        <f t="shared" si="47"/>
        <v>0</v>
      </c>
      <c r="P105" s="24">
        <f>+M105-O105-N105</f>
        <v>877200000</v>
      </c>
      <c r="Q105" s="24">
        <f t="shared" si="47"/>
        <v>0</v>
      </c>
      <c r="R105" s="26">
        <f t="shared" si="44"/>
        <v>0</v>
      </c>
      <c r="S105" s="24">
        <f t="shared" si="47"/>
        <v>0</v>
      </c>
      <c r="T105" s="33">
        <f t="shared" si="47"/>
        <v>0</v>
      </c>
    </row>
    <row r="106" spans="1:20" ht="18" customHeight="1" x14ac:dyDescent="0.25">
      <c r="A106" s="91" t="s">
        <v>3</v>
      </c>
      <c r="B106" s="7" t="s">
        <v>72</v>
      </c>
      <c r="C106" s="7" t="s">
        <v>70</v>
      </c>
      <c r="D106" s="7" t="s">
        <v>34</v>
      </c>
      <c r="E106" s="7"/>
      <c r="F106" s="7"/>
      <c r="G106" s="23" t="s">
        <v>83</v>
      </c>
      <c r="H106" s="7" t="s">
        <v>5</v>
      </c>
      <c r="I106" s="7">
        <v>11</v>
      </c>
      <c r="J106" s="27">
        <v>877200000</v>
      </c>
      <c r="K106" s="27">
        <v>0</v>
      </c>
      <c r="L106" s="27">
        <v>0</v>
      </c>
      <c r="M106" s="27">
        <f>J106+K106-L106</f>
        <v>877200000</v>
      </c>
      <c r="N106" s="9">
        <v>0</v>
      </c>
      <c r="O106" s="27"/>
      <c r="P106" s="27">
        <f>+M106-O106-N106</f>
        <v>877200000</v>
      </c>
      <c r="Q106" s="27"/>
      <c r="R106" s="25">
        <f t="shared" si="44"/>
        <v>0</v>
      </c>
      <c r="S106" s="27"/>
      <c r="T106" s="51"/>
    </row>
    <row r="107" spans="1:20" ht="26.25" customHeight="1" x14ac:dyDescent="0.25">
      <c r="A107" s="92" t="s">
        <v>3</v>
      </c>
      <c r="B107" s="81" t="s">
        <v>72</v>
      </c>
      <c r="C107" s="81"/>
      <c r="D107" s="81"/>
      <c r="E107" s="81"/>
      <c r="F107" s="81"/>
      <c r="G107" s="82" t="s">
        <v>100</v>
      </c>
      <c r="H107" s="81" t="s">
        <v>5</v>
      </c>
      <c r="I107" s="83" t="s">
        <v>6</v>
      </c>
      <c r="J107" s="64">
        <f>J99</f>
        <v>484300000</v>
      </c>
      <c r="K107" s="64">
        <f t="shared" ref="K107:L107" si="49">K99</f>
        <v>0</v>
      </c>
      <c r="L107" s="64">
        <f t="shared" si="49"/>
        <v>0</v>
      </c>
      <c r="M107" s="64">
        <f>M99</f>
        <v>484300000</v>
      </c>
      <c r="N107" s="64">
        <f>N101</f>
        <v>0</v>
      </c>
      <c r="O107" s="64">
        <f>O101</f>
        <v>82957418</v>
      </c>
      <c r="P107" s="64">
        <f>P101</f>
        <v>401342582</v>
      </c>
      <c r="Q107" s="64">
        <f>Q101</f>
        <v>82957418</v>
      </c>
      <c r="R107" s="76">
        <f t="shared" si="44"/>
        <v>0.17129345034069793</v>
      </c>
      <c r="S107" s="64">
        <f>S101</f>
        <v>75170242</v>
      </c>
      <c r="T107" s="73">
        <f>T101</f>
        <v>75170242</v>
      </c>
    </row>
    <row r="108" spans="1:20" ht="26.25" customHeight="1" x14ac:dyDescent="0.25">
      <c r="A108" s="92" t="s">
        <v>3</v>
      </c>
      <c r="B108" s="81" t="s">
        <v>72</v>
      </c>
      <c r="C108" s="81"/>
      <c r="D108" s="81"/>
      <c r="E108" s="81"/>
      <c r="F108" s="81"/>
      <c r="G108" s="82" t="s">
        <v>100</v>
      </c>
      <c r="H108" s="81" t="s">
        <v>5</v>
      </c>
      <c r="I108" s="83">
        <v>11</v>
      </c>
      <c r="J108" s="64">
        <f>J100</f>
        <v>877200000</v>
      </c>
      <c r="K108" s="64">
        <f t="shared" ref="K108:L108" si="50">K100</f>
        <v>0</v>
      </c>
      <c r="L108" s="64">
        <f t="shared" si="50"/>
        <v>0</v>
      </c>
      <c r="M108" s="64">
        <f>M100</f>
        <v>877200000</v>
      </c>
      <c r="N108" s="64">
        <f>N105</f>
        <v>0</v>
      </c>
      <c r="O108" s="64">
        <f>O100</f>
        <v>0</v>
      </c>
      <c r="P108" s="64">
        <f>P100</f>
        <v>877200000</v>
      </c>
      <c r="Q108" s="64">
        <f>Q100</f>
        <v>0</v>
      </c>
      <c r="R108" s="76">
        <f t="shared" si="44"/>
        <v>0</v>
      </c>
      <c r="S108" s="64">
        <f>S100</f>
        <v>0</v>
      </c>
      <c r="T108" s="73">
        <f>T100</f>
        <v>0</v>
      </c>
    </row>
    <row r="109" spans="1:20" ht="16.5" customHeight="1" x14ac:dyDescent="0.25">
      <c r="A109" s="132" t="s">
        <v>105</v>
      </c>
      <c r="B109" s="133"/>
      <c r="C109" s="133"/>
      <c r="D109" s="133"/>
      <c r="E109" s="133"/>
      <c r="F109" s="133"/>
      <c r="G109" s="133"/>
      <c r="H109" s="133"/>
      <c r="I109" s="134"/>
      <c r="J109" s="77">
        <f>J107+J108</f>
        <v>1361500000</v>
      </c>
      <c r="K109" s="77">
        <f t="shared" ref="K109:L109" si="51">K107+K108</f>
        <v>0</v>
      </c>
      <c r="L109" s="77">
        <f t="shared" si="51"/>
        <v>0</v>
      </c>
      <c r="M109" s="77">
        <f>M107+M108</f>
        <v>1361500000</v>
      </c>
      <c r="N109" s="77">
        <f>N107+N108</f>
        <v>0</v>
      </c>
      <c r="O109" s="77">
        <f>O107+O108</f>
        <v>82957418</v>
      </c>
      <c r="P109" s="77">
        <f>P107+P108</f>
        <v>1278542582</v>
      </c>
      <c r="Q109" s="77">
        <f>Q107+Q108</f>
        <v>82957418</v>
      </c>
      <c r="R109" s="76">
        <f t="shared" si="44"/>
        <v>6.0930898273962544E-2</v>
      </c>
      <c r="S109" s="77">
        <f>S107+S108</f>
        <v>75170242</v>
      </c>
      <c r="T109" s="78">
        <f>T107+T108</f>
        <v>75170242</v>
      </c>
    </row>
    <row r="110" spans="1:20" ht="16.5" customHeight="1" x14ac:dyDescent="0.25">
      <c r="A110" s="93" t="s">
        <v>3</v>
      </c>
      <c r="B110" s="84"/>
      <c r="C110" s="84"/>
      <c r="D110" s="84"/>
      <c r="E110" s="84"/>
      <c r="F110" s="84"/>
      <c r="G110" s="85" t="s">
        <v>4</v>
      </c>
      <c r="H110" s="84" t="s">
        <v>5</v>
      </c>
      <c r="I110" s="86">
        <v>10</v>
      </c>
      <c r="J110" s="72">
        <f t="shared" ref="J110:Q110" si="52">+J107+J81+J33+J96</f>
        <v>387240600000</v>
      </c>
      <c r="K110" s="72">
        <f t="shared" si="52"/>
        <v>255074207.60999998</v>
      </c>
      <c r="L110" s="72">
        <f t="shared" si="52"/>
        <v>255074207.61000001</v>
      </c>
      <c r="M110" s="72">
        <f t="shared" si="52"/>
        <v>387240600000</v>
      </c>
      <c r="N110" s="72">
        <f t="shared" si="52"/>
        <v>29515700000</v>
      </c>
      <c r="O110" s="72">
        <f t="shared" si="52"/>
        <v>52208156594.550003</v>
      </c>
      <c r="P110" s="72">
        <f t="shared" si="52"/>
        <v>305516743405.45001</v>
      </c>
      <c r="Q110" s="72">
        <f t="shared" si="52"/>
        <v>49360557057.380005</v>
      </c>
      <c r="R110" s="74">
        <f>IF(Q110&gt;1,Q110/(M110-N110),0)</f>
        <v>0.13798468336249448</v>
      </c>
      <c r="S110" s="72">
        <f>+S107+S81+S33+S96</f>
        <v>21482618355.540001</v>
      </c>
      <c r="T110" s="75">
        <f>+T107+T81+T33+T96</f>
        <v>21386143189.540001</v>
      </c>
    </row>
    <row r="111" spans="1:20" ht="16.5" customHeight="1" x14ac:dyDescent="0.25">
      <c r="A111" s="93" t="s">
        <v>3</v>
      </c>
      <c r="B111" s="84"/>
      <c r="C111" s="84"/>
      <c r="D111" s="84"/>
      <c r="E111" s="84"/>
      <c r="F111" s="84"/>
      <c r="G111" s="85" t="s">
        <v>4</v>
      </c>
      <c r="H111" s="84" t="s">
        <v>5</v>
      </c>
      <c r="I111" s="86">
        <v>11</v>
      </c>
      <c r="J111" s="72">
        <f>J108</f>
        <v>877200000</v>
      </c>
      <c r="K111" s="72">
        <f t="shared" ref="K111:L111" si="53">K108</f>
        <v>0</v>
      </c>
      <c r="L111" s="72">
        <f t="shared" si="53"/>
        <v>0</v>
      </c>
      <c r="M111" s="72">
        <f>M108</f>
        <v>877200000</v>
      </c>
      <c r="N111" s="72">
        <f>N108</f>
        <v>0</v>
      </c>
      <c r="O111" s="72">
        <f>O108</f>
        <v>0</v>
      </c>
      <c r="P111" s="72">
        <f>P108</f>
        <v>877200000</v>
      </c>
      <c r="Q111" s="72">
        <f>Q108</f>
        <v>0</v>
      </c>
      <c r="R111" s="74">
        <f t="shared" si="44"/>
        <v>0</v>
      </c>
      <c r="S111" s="72">
        <f>S108</f>
        <v>0</v>
      </c>
      <c r="T111" s="75">
        <f>T108</f>
        <v>0</v>
      </c>
    </row>
    <row r="112" spans="1:20" ht="16.5" customHeight="1" x14ac:dyDescent="0.25">
      <c r="A112" s="93" t="s">
        <v>3</v>
      </c>
      <c r="B112" s="84"/>
      <c r="C112" s="84"/>
      <c r="D112" s="84"/>
      <c r="E112" s="84"/>
      <c r="F112" s="84"/>
      <c r="G112" s="85" t="s">
        <v>4</v>
      </c>
      <c r="H112" s="84" t="s">
        <v>8</v>
      </c>
      <c r="I112" s="86">
        <v>20</v>
      </c>
      <c r="J112" s="72">
        <f t="shared" ref="J112:Q113" si="54">J82</f>
        <v>950000000</v>
      </c>
      <c r="K112" s="72">
        <f t="shared" si="54"/>
        <v>0</v>
      </c>
      <c r="L112" s="72">
        <f t="shared" si="54"/>
        <v>0</v>
      </c>
      <c r="M112" s="72">
        <f t="shared" si="54"/>
        <v>950000000</v>
      </c>
      <c r="N112" s="72">
        <f t="shared" si="54"/>
        <v>0</v>
      </c>
      <c r="O112" s="72">
        <f t="shared" si="54"/>
        <v>0</v>
      </c>
      <c r="P112" s="72">
        <f t="shared" si="54"/>
        <v>950000000</v>
      </c>
      <c r="Q112" s="72">
        <f t="shared" si="54"/>
        <v>0</v>
      </c>
      <c r="R112" s="74">
        <f t="shared" si="44"/>
        <v>0</v>
      </c>
      <c r="S112" s="72">
        <f>S82</f>
        <v>0</v>
      </c>
      <c r="T112" s="75">
        <f>T82</f>
        <v>0</v>
      </c>
    </row>
    <row r="113" spans="1:21" s="5" customFormat="1" ht="15" customHeight="1" x14ac:dyDescent="0.2">
      <c r="A113" s="93" t="s">
        <v>3</v>
      </c>
      <c r="B113" s="84"/>
      <c r="C113" s="84"/>
      <c r="D113" s="84"/>
      <c r="E113" s="84"/>
      <c r="F113" s="84"/>
      <c r="G113" s="85" t="s">
        <v>4</v>
      </c>
      <c r="H113" s="84" t="s">
        <v>8</v>
      </c>
      <c r="I113" s="86">
        <v>21</v>
      </c>
      <c r="J113" s="72">
        <f t="shared" si="54"/>
        <v>475113000</v>
      </c>
      <c r="K113" s="72">
        <f t="shared" si="54"/>
        <v>0</v>
      </c>
      <c r="L113" s="72">
        <f t="shared" si="54"/>
        <v>0</v>
      </c>
      <c r="M113" s="72">
        <f t="shared" si="54"/>
        <v>475113000</v>
      </c>
      <c r="N113" s="72">
        <f t="shared" si="54"/>
        <v>0</v>
      </c>
      <c r="O113" s="72">
        <f t="shared" si="54"/>
        <v>0</v>
      </c>
      <c r="P113" s="72">
        <f t="shared" si="54"/>
        <v>475113000</v>
      </c>
      <c r="Q113" s="72">
        <f t="shared" si="54"/>
        <v>0</v>
      </c>
      <c r="R113" s="74">
        <f t="shared" si="44"/>
        <v>0</v>
      </c>
      <c r="S113" s="72">
        <f>S83</f>
        <v>0</v>
      </c>
      <c r="T113" s="75">
        <f>T83</f>
        <v>0</v>
      </c>
      <c r="U113" s="46"/>
    </row>
    <row r="114" spans="1:21" ht="15.75" customHeight="1" thickBot="1" x14ac:dyDescent="0.3">
      <c r="A114" s="135" t="s">
        <v>28</v>
      </c>
      <c r="B114" s="136"/>
      <c r="C114" s="136"/>
      <c r="D114" s="136"/>
      <c r="E114" s="136"/>
      <c r="F114" s="136"/>
      <c r="G114" s="136"/>
      <c r="H114" s="136"/>
      <c r="I114" s="137"/>
      <c r="J114" s="41">
        <f>SUM(J110:J113)</f>
        <v>389542913000</v>
      </c>
      <c r="K114" s="41">
        <f t="shared" ref="K114:L114" si="55">SUM(K110:K113)</f>
        <v>255074207.60999998</v>
      </c>
      <c r="L114" s="41">
        <f t="shared" si="55"/>
        <v>255074207.61000001</v>
      </c>
      <c r="M114" s="41">
        <f>SUM(M110:M113)</f>
        <v>389542913000</v>
      </c>
      <c r="N114" s="41">
        <f>SUM(N110:N113)</f>
        <v>29515700000</v>
      </c>
      <c r="O114" s="41">
        <f>SUM(O110:O113)</f>
        <v>52208156594.550003</v>
      </c>
      <c r="P114" s="41">
        <f>SUM(P110:P113)</f>
        <v>307819056405.45001</v>
      </c>
      <c r="Q114" s="41">
        <f>SUM(Q110:Q113)</f>
        <v>49360557057.380005</v>
      </c>
      <c r="R114" s="43">
        <f>IF(Q114&gt;1,Q114/(M114-N114),0)</f>
        <v>0.13710229470176191</v>
      </c>
      <c r="S114" s="41">
        <f>SUM(S110:S113)</f>
        <v>21482618355.540001</v>
      </c>
      <c r="T114" s="52">
        <f>SUM(T110:T113)</f>
        <v>21386143189.540001</v>
      </c>
    </row>
    <row r="115" spans="1:21" s="6" customFormat="1" ht="18.75" customHeight="1" thickBot="1" x14ac:dyDescent="0.3">
      <c r="A115" s="126" t="s">
        <v>31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8"/>
    </row>
    <row r="116" spans="1:21" s="6" customFormat="1" ht="24.75" customHeight="1" x14ac:dyDescent="0.25">
      <c r="A116" s="90" t="s">
        <v>18</v>
      </c>
      <c r="B116" s="11">
        <v>2901</v>
      </c>
      <c r="C116" s="11"/>
      <c r="D116" s="11"/>
      <c r="E116" s="11"/>
      <c r="F116" s="11"/>
      <c r="G116" s="12" t="s">
        <v>99</v>
      </c>
      <c r="H116" s="11" t="s">
        <v>5</v>
      </c>
      <c r="I116" s="13">
        <v>10</v>
      </c>
      <c r="J116" s="24">
        <f>J118+J120+J122+J126+J130+J139+J143+J134</f>
        <v>60058296000</v>
      </c>
      <c r="K116" s="24">
        <f t="shared" ref="K116:Q116" si="56">K118+K120+K122+K126+K130+K139+K143+K134</f>
        <v>0</v>
      </c>
      <c r="L116" s="24">
        <f t="shared" si="56"/>
        <v>0</v>
      </c>
      <c r="M116" s="24">
        <f t="shared" si="56"/>
        <v>60058296000</v>
      </c>
      <c r="N116" s="14">
        <f t="shared" si="56"/>
        <v>0</v>
      </c>
      <c r="O116" s="88">
        <f t="shared" si="56"/>
        <v>10478942736.129999</v>
      </c>
      <c r="P116" s="24">
        <f t="shared" si="56"/>
        <v>49579353263.870003</v>
      </c>
      <c r="Q116" s="14">
        <f t="shared" si="56"/>
        <v>9982551384</v>
      </c>
      <c r="R116" s="26">
        <f>IF(Q116&gt;1,Q116/(M116-N116),0)</f>
        <v>0.16621436252537036</v>
      </c>
      <c r="S116" s="14">
        <f t="shared" ref="S116:T116" si="57">S118+S120+S122+S126+S130+S139+S143+S134</f>
        <v>0</v>
      </c>
      <c r="T116" s="22">
        <f t="shared" si="57"/>
        <v>0</v>
      </c>
    </row>
    <row r="117" spans="1:21" ht="33" customHeight="1" x14ac:dyDescent="0.25">
      <c r="A117" s="90" t="s">
        <v>18</v>
      </c>
      <c r="B117" s="11">
        <v>2901</v>
      </c>
      <c r="C117" s="11"/>
      <c r="D117" s="11"/>
      <c r="E117" s="11"/>
      <c r="F117" s="11"/>
      <c r="G117" s="12" t="s">
        <v>99</v>
      </c>
      <c r="H117" s="11" t="s">
        <v>8</v>
      </c>
      <c r="I117" s="13">
        <v>21</v>
      </c>
      <c r="J117" s="14">
        <f>J127+J135</f>
        <v>1194647000</v>
      </c>
      <c r="K117" s="14">
        <f t="shared" ref="K117:Q117" si="58">K127+K135</f>
        <v>0</v>
      </c>
      <c r="L117" s="24">
        <f t="shared" si="58"/>
        <v>0</v>
      </c>
      <c r="M117" s="24">
        <f t="shared" si="58"/>
        <v>1194647000</v>
      </c>
      <c r="N117" s="14">
        <f t="shared" si="58"/>
        <v>0</v>
      </c>
      <c r="O117" s="14">
        <f t="shared" si="58"/>
        <v>2880000</v>
      </c>
      <c r="P117" s="24">
        <f t="shared" si="58"/>
        <v>1191767000</v>
      </c>
      <c r="Q117" s="14">
        <f t="shared" si="58"/>
        <v>2880000</v>
      </c>
      <c r="R117" s="26">
        <f t="shared" ref="R117:R170" si="59">IF(Q117&gt;1,Q117/(M117-N117),0)</f>
        <v>2.4107539716753151E-3</v>
      </c>
      <c r="S117" s="14">
        <f>S127+S135</f>
        <v>0</v>
      </c>
      <c r="T117" s="22">
        <f>T127+T135</f>
        <v>0</v>
      </c>
    </row>
    <row r="118" spans="1:21" ht="33" customHeight="1" x14ac:dyDescent="0.25">
      <c r="A118" s="95" t="s">
        <v>18</v>
      </c>
      <c r="B118" s="98" t="s">
        <v>89</v>
      </c>
      <c r="C118" s="98" t="s">
        <v>90</v>
      </c>
      <c r="D118" s="98" t="s">
        <v>91</v>
      </c>
      <c r="E118" s="11"/>
      <c r="F118" s="11"/>
      <c r="G118" s="12" t="s">
        <v>195</v>
      </c>
      <c r="H118" s="98" t="s">
        <v>5</v>
      </c>
      <c r="I118" s="99">
        <v>10</v>
      </c>
      <c r="J118" s="14">
        <f>J119</f>
        <v>11474400000</v>
      </c>
      <c r="K118" s="14">
        <f t="shared" ref="K118:N118" si="60">K119</f>
        <v>0</v>
      </c>
      <c r="L118" s="24">
        <f t="shared" si="60"/>
        <v>0</v>
      </c>
      <c r="M118" s="24">
        <f>M119</f>
        <v>11474400000</v>
      </c>
      <c r="N118" s="14">
        <f t="shared" si="60"/>
        <v>0</v>
      </c>
      <c r="O118" s="14">
        <f>O119</f>
        <v>239468633.16999999</v>
      </c>
      <c r="P118" s="24">
        <f>P119</f>
        <v>11234931366.83</v>
      </c>
      <c r="Q118" s="14">
        <f>Q119</f>
        <v>0</v>
      </c>
      <c r="R118" s="26">
        <f t="shared" si="59"/>
        <v>0</v>
      </c>
      <c r="S118" s="14">
        <f>S119</f>
        <v>0</v>
      </c>
      <c r="T118" s="22">
        <f>T119</f>
        <v>0</v>
      </c>
    </row>
    <row r="119" spans="1:21" ht="50.25" customHeight="1" x14ac:dyDescent="0.25">
      <c r="A119" s="94" t="s">
        <v>18</v>
      </c>
      <c r="B119" s="56" t="s">
        <v>89</v>
      </c>
      <c r="C119" s="56" t="s">
        <v>90</v>
      </c>
      <c r="D119" s="56" t="s">
        <v>91</v>
      </c>
      <c r="E119" s="56" t="s">
        <v>218</v>
      </c>
      <c r="F119" s="56" t="s">
        <v>150</v>
      </c>
      <c r="G119" s="23" t="s">
        <v>168</v>
      </c>
      <c r="H119" s="56" t="s">
        <v>5</v>
      </c>
      <c r="I119" s="57">
        <v>10</v>
      </c>
      <c r="J119" s="44">
        <v>11474400000</v>
      </c>
      <c r="K119" s="44">
        <v>0</v>
      </c>
      <c r="L119" s="44"/>
      <c r="M119" s="44">
        <f>J119+K119-L119</f>
        <v>11474400000</v>
      </c>
      <c r="N119" s="44">
        <v>0</v>
      </c>
      <c r="O119" s="44">
        <v>239468633.16999999</v>
      </c>
      <c r="P119" s="44">
        <f t="shared" ref="P119:P144" si="61">+M119-O119-N119</f>
        <v>11234931366.83</v>
      </c>
      <c r="Q119" s="58"/>
      <c r="R119" s="25">
        <f t="shared" si="59"/>
        <v>0</v>
      </c>
      <c r="S119" s="58"/>
      <c r="T119" s="59"/>
    </row>
    <row r="120" spans="1:21" ht="50.25" customHeight="1" x14ac:dyDescent="0.25">
      <c r="A120" s="95" t="s">
        <v>18</v>
      </c>
      <c r="B120" s="98" t="s">
        <v>89</v>
      </c>
      <c r="C120" s="98" t="s">
        <v>90</v>
      </c>
      <c r="D120" s="98" t="s">
        <v>6</v>
      </c>
      <c r="E120" s="98"/>
      <c r="F120" s="98"/>
      <c r="G120" s="12" t="s">
        <v>196</v>
      </c>
      <c r="H120" s="98" t="s">
        <v>5</v>
      </c>
      <c r="I120" s="99">
        <v>10</v>
      </c>
      <c r="J120" s="48">
        <f>J121</f>
        <v>300000000</v>
      </c>
      <c r="K120" s="48">
        <f t="shared" ref="K120:L120" si="62">K121</f>
        <v>0</v>
      </c>
      <c r="L120" s="48">
        <f t="shared" si="62"/>
        <v>0</v>
      </c>
      <c r="M120" s="48">
        <f>M121</f>
        <v>300000000</v>
      </c>
      <c r="N120" s="48">
        <f t="shared" ref="N120:T120" si="63">N121</f>
        <v>0</v>
      </c>
      <c r="O120" s="48">
        <f t="shared" si="63"/>
        <v>0</v>
      </c>
      <c r="P120" s="48">
        <f>P121</f>
        <v>300000000</v>
      </c>
      <c r="Q120" s="100">
        <f t="shared" si="63"/>
        <v>0</v>
      </c>
      <c r="R120" s="26">
        <f t="shared" si="59"/>
        <v>0</v>
      </c>
      <c r="S120" s="100">
        <f t="shared" si="63"/>
        <v>0</v>
      </c>
      <c r="T120" s="101">
        <f t="shared" si="63"/>
        <v>0</v>
      </c>
    </row>
    <row r="121" spans="1:21" ht="46.5" customHeight="1" x14ac:dyDescent="0.25">
      <c r="A121" s="94" t="s">
        <v>18</v>
      </c>
      <c r="B121" s="56" t="s">
        <v>89</v>
      </c>
      <c r="C121" s="56" t="s">
        <v>90</v>
      </c>
      <c r="D121" s="56" t="s">
        <v>6</v>
      </c>
      <c r="E121" s="56" t="s">
        <v>218</v>
      </c>
      <c r="F121" s="56" t="s">
        <v>151</v>
      </c>
      <c r="G121" s="23" t="s">
        <v>169</v>
      </c>
      <c r="H121" s="56" t="s">
        <v>5</v>
      </c>
      <c r="I121" s="57">
        <v>10</v>
      </c>
      <c r="J121" s="58">
        <v>300000000</v>
      </c>
      <c r="K121" s="44">
        <v>0</v>
      </c>
      <c r="L121" s="44"/>
      <c r="M121" s="44">
        <f t="shared" ref="M121:M147" si="64">J121+K121-L121</f>
        <v>300000000</v>
      </c>
      <c r="N121" s="113">
        <v>0</v>
      </c>
      <c r="O121" s="44">
        <v>0</v>
      </c>
      <c r="P121" s="44">
        <f t="shared" si="61"/>
        <v>300000000</v>
      </c>
      <c r="Q121" s="58"/>
      <c r="R121" s="25">
        <f t="shared" si="59"/>
        <v>0</v>
      </c>
      <c r="S121" s="58"/>
      <c r="T121" s="59"/>
    </row>
    <row r="122" spans="1:21" s="102" customFormat="1" ht="51.75" customHeight="1" x14ac:dyDescent="0.25">
      <c r="A122" s="95" t="s">
        <v>18</v>
      </c>
      <c r="B122" s="98" t="s">
        <v>89</v>
      </c>
      <c r="C122" s="98" t="s">
        <v>90</v>
      </c>
      <c r="D122" s="98" t="s">
        <v>7</v>
      </c>
      <c r="E122" s="98"/>
      <c r="F122" s="98"/>
      <c r="G122" s="12" t="s">
        <v>211</v>
      </c>
      <c r="H122" s="98" t="s">
        <v>5</v>
      </c>
      <c r="I122" s="99">
        <v>10</v>
      </c>
      <c r="J122" s="100">
        <f>J123+J124+J125</f>
        <v>4994096000</v>
      </c>
      <c r="K122" s="48">
        <f t="shared" ref="K122:T122" si="65">K123+K124+K125</f>
        <v>0</v>
      </c>
      <c r="L122" s="48">
        <f t="shared" si="65"/>
        <v>0</v>
      </c>
      <c r="M122" s="48">
        <f t="shared" si="65"/>
        <v>4994096000</v>
      </c>
      <c r="N122" s="48">
        <f t="shared" si="65"/>
        <v>0</v>
      </c>
      <c r="O122" s="48">
        <f t="shared" si="65"/>
        <v>87000000</v>
      </c>
      <c r="P122" s="48">
        <f>P123+P124+P125</f>
        <v>4907096000</v>
      </c>
      <c r="Q122" s="48">
        <f t="shared" si="65"/>
        <v>0</v>
      </c>
      <c r="R122" s="26">
        <f t="shared" si="59"/>
        <v>0</v>
      </c>
      <c r="S122" s="100">
        <f t="shared" si="65"/>
        <v>0</v>
      </c>
      <c r="T122" s="101">
        <f t="shared" si="65"/>
        <v>0</v>
      </c>
    </row>
    <row r="123" spans="1:21" ht="65.25" customHeight="1" x14ac:dyDescent="0.25">
      <c r="A123" s="94" t="s">
        <v>18</v>
      </c>
      <c r="B123" s="56" t="s">
        <v>89</v>
      </c>
      <c r="C123" s="56" t="s">
        <v>90</v>
      </c>
      <c r="D123" s="56" t="s">
        <v>7</v>
      </c>
      <c r="E123" s="56" t="s">
        <v>219</v>
      </c>
      <c r="F123" s="56" t="s">
        <v>152</v>
      </c>
      <c r="G123" s="23" t="s">
        <v>170</v>
      </c>
      <c r="H123" s="56" t="s">
        <v>5</v>
      </c>
      <c r="I123" s="57">
        <v>10</v>
      </c>
      <c r="J123" s="44">
        <v>1818315235</v>
      </c>
      <c r="K123" s="44">
        <v>0</v>
      </c>
      <c r="L123" s="44"/>
      <c r="M123" s="44">
        <f t="shared" si="64"/>
        <v>1818315235</v>
      </c>
      <c r="N123" s="44">
        <v>0</v>
      </c>
      <c r="O123" s="44">
        <v>0</v>
      </c>
      <c r="P123" s="44">
        <f t="shared" si="61"/>
        <v>1818315235</v>
      </c>
      <c r="Q123" s="58"/>
      <c r="R123" s="25">
        <f t="shared" si="59"/>
        <v>0</v>
      </c>
      <c r="S123" s="58"/>
      <c r="T123" s="59"/>
    </row>
    <row r="124" spans="1:21" ht="76.5" customHeight="1" x14ac:dyDescent="0.25">
      <c r="A124" s="94" t="s">
        <v>18</v>
      </c>
      <c r="B124" s="56" t="s">
        <v>89</v>
      </c>
      <c r="C124" s="56" t="s">
        <v>90</v>
      </c>
      <c r="D124" s="56" t="s">
        <v>7</v>
      </c>
      <c r="E124" s="56" t="s">
        <v>219</v>
      </c>
      <c r="F124" s="56" t="s">
        <v>153</v>
      </c>
      <c r="G124" s="23" t="s">
        <v>171</v>
      </c>
      <c r="H124" s="56" t="s">
        <v>5</v>
      </c>
      <c r="I124" s="57">
        <v>10</v>
      </c>
      <c r="J124" s="44">
        <v>2064577180</v>
      </c>
      <c r="K124" s="44"/>
      <c r="L124" s="44">
        <v>0</v>
      </c>
      <c r="M124" s="44">
        <f t="shared" si="64"/>
        <v>2064577180</v>
      </c>
      <c r="N124" s="44">
        <v>0</v>
      </c>
      <c r="O124" s="44">
        <v>0</v>
      </c>
      <c r="P124" s="44">
        <f t="shared" ref="P124:P125" si="66">+M124-O124-N124</f>
        <v>2064577180</v>
      </c>
      <c r="Q124" s="58"/>
      <c r="R124" s="25">
        <f t="shared" si="59"/>
        <v>0</v>
      </c>
      <c r="S124" s="58"/>
      <c r="T124" s="59"/>
    </row>
    <row r="125" spans="1:21" ht="63.75" customHeight="1" x14ac:dyDescent="0.25">
      <c r="A125" s="94" t="s">
        <v>18</v>
      </c>
      <c r="B125" s="56" t="s">
        <v>89</v>
      </c>
      <c r="C125" s="56" t="s">
        <v>90</v>
      </c>
      <c r="D125" s="56" t="s">
        <v>7</v>
      </c>
      <c r="E125" s="56" t="s">
        <v>219</v>
      </c>
      <c r="F125" s="56" t="s">
        <v>154</v>
      </c>
      <c r="G125" s="23" t="s">
        <v>172</v>
      </c>
      <c r="H125" s="56" t="s">
        <v>5</v>
      </c>
      <c r="I125" s="57">
        <v>10</v>
      </c>
      <c r="J125" s="44">
        <v>1111203585</v>
      </c>
      <c r="K125" s="44">
        <v>0</v>
      </c>
      <c r="L125" s="44">
        <v>0</v>
      </c>
      <c r="M125" s="44">
        <f t="shared" si="64"/>
        <v>1111203585</v>
      </c>
      <c r="N125" s="44">
        <v>0</v>
      </c>
      <c r="O125" s="44">
        <v>87000000</v>
      </c>
      <c r="P125" s="44">
        <f t="shared" si="66"/>
        <v>1024203585</v>
      </c>
      <c r="Q125" s="58"/>
      <c r="R125" s="25">
        <f t="shared" si="59"/>
        <v>0</v>
      </c>
      <c r="S125" s="58"/>
      <c r="T125" s="59"/>
    </row>
    <row r="126" spans="1:21" ht="49.5" customHeight="1" x14ac:dyDescent="0.25">
      <c r="A126" s="95" t="s">
        <v>18</v>
      </c>
      <c r="B126" s="98" t="s">
        <v>89</v>
      </c>
      <c r="C126" s="98" t="s">
        <v>90</v>
      </c>
      <c r="D126" s="98" t="s">
        <v>92</v>
      </c>
      <c r="E126" s="98"/>
      <c r="F126" s="98"/>
      <c r="G126" s="12" t="s">
        <v>197</v>
      </c>
      <c r="H126" s="98" t="s">
        <v>5</v>
      </c>
      <c r="I126" s="99">
        <v>10</v>
      </c>
      <c r="J126" s="48">
        <f>J128</f>
        <v>4917600000</v>
      </c>
      <c r="K126" s="48">
        <f t="shared" ref="K126:T126" si="67">K128</f>
        <v>0</v>
      </c>
      <c r="L126" s="48">
        <f t="shared" si="67"/>
        <v>0</v>
      </c>
      <c r="M126" s="48">
        <f>M128</f>
        <v>4917600000</v>
      </c>
      <c r="N126" s="48">
        <f t="shared" si="67"/>
        <v>0</v>
      </c>
      <c r="O126" s="48">
        <f t="shared" si="67"/>
        <v>3820675275</v>
      </c>
      <c r="P126" s="48">
        <f>P128</f>
        <v>1096924725</v>
      </c>
      <c r="Q126" s="48">
        <f t="shared" si="67"/>
        <v>3816829195</v>
      </c>
      <c r="R126" s="26">
        <f t="shared" si="59"/>
        <v>0.77615690479095489</v>
      </c>
      <c r="S126" s="100">
        <f t="shared" si="67"/>
        <v>0</v>
      </c>
      <c r="T126" s="101">
        <f t="shared" si="67"/>
        <v>0</v>
      </c>
    </row>
    <row r="127" spans="1:21" ht="49.5" customHeight="1" x14ac:dyDescent="0.25">
      <c r="A127" s="95" t="s">
        <v>18</v>
      </c>
      <c r="B127" s="98" t="s">
        <v>89</v>
      </c>
      <c r="C127" s="98" t="s">
        <v>90</v>
      </c>
      <c r="D127" s="98" t="s">
        <v>92</v>
      </c>
      <c r="E127" s="98"/>
      <c r="F127" s="98"/>
      <c r="G127" s="12" t="s">
        <v>197</v>
      </c>
      <c r="H127" s="98" t="s">
        <v>8</v>
      </c>
      <c r="I127" s="99">
        <v>21</v>
      </c>
      <c r="J127" s="48">
        <f>J129</f>
        <v>2880000</v>
      </c>
      <c r="K127" s="48">
        <f t="shared" ref="K127:T127" si="68">K129</f>
        <v>0</v>
      </c>
      <c r="L127" s="48">
        <f t="shared" si="68"/>
        <v>0</v>
      </c>
      <c r="M127" s="48">
        <f t="shared" si="68"/>
        <v>2880000</v>
      </c>
      <c r="N127" s="48">
        <f t="shared" si="68"/>
        <v>0</v>
      </c>
      <c r="O127" s="48">
        <f t="shared" si="68"/>
        <v>2880000</v>
      </c>
      <c r="P127" s="48">
        <f>P129</f>
        <v>0</v>
      </c>
      <c r="Q127" s="100">
        <f t="shared" si="68"/>
        <v>2880000</v>
      </c>
      <c r="R127" s="26">
        <f t="shared" si="59"/>
        <v>1</v>
      </c>
      <c r="S127" s="100">
        <f t="shared" si="68"/>
        <v>0</v>
      </c>
      <c r="T127" s="101">
        <f t="shared" si="68"/>
        <v>0</v>
      </c>
    </row>
    <row r="128" spans="1:21" ht="33.75" customHeight="1" x14ac:dyDescent="0.25">
      <c r="A128" s="94" t="s">
        <v>18</v>
      </c>
      <c r="B128" s="56" t="s">
        <v>89</v>
      </c>
      <c r="C128" s="56" t="s">
        <v>90</v>
      </c>
      <c r="D128" s="56" t="s">
        <v>92</v>
      </c>
      <c r="E128" s="56" t="s">
        <v>144</v>
      </c>
      <c r="F128" s="56" t="s">
        <v>148</v>
      </c>
      <c r="G128" s="23" t="s">
        <v>173</v>
      </c>
      <c r="H128" s="56" t="s">
        <v>5</v>
      </c>
      <c r="I128" s="57">
        <v>10</v>
      </c>
      <c r="J128" s="58">
        <v>4917600000</v>
      </c>
      <c r="K128" s="58">
        <v>0</v>
      </c>
      <c r="L128" s="44">
        <v>0</v>
      </c>
      <c r="M128" s="44">
        <f t="shared" si="64"/>
        <v>4917600000</v>
      </c>
      <c r="N128" s="44">
        <v>0</v>
      </c>
      <c r="O128" s="44">
        <v>3820675275</v>
      </c>
      <c r="P128" s="44">
        <f t="shared" si="61"/>
        <v>1096924725</v>
      </c>
      <c r="Q128" s="58">
        <v>3816829195</v>
      </c>
      <c r="R128" s="25">
        <f t="shared" si="59"/>
        <v>0.77615690479095489</v>
      </c>
      <c r="S128" s="58"/>
      <c r="T128" s="59"/>
    </row>
    <row r="129" spans="1:20" ht="41.25" customHeight="1" x14ac:dyDescent="0.25">
      <c r="A129" s="94" t="s">
        <v>18</v>
      </c>
      <c r="B129" s="56" t="s">
        <v>89</v>
      </c>
      <c r="C129" s="56" t="s">
        <v>90</v>
      </c>
      <c r="D129" s="56" t="s">
        <v>92</v>
      </c>
      <c r="E129" s="56" t="s">
        <v>144</v>
      </c>
      <c r="F129" s="56" t="s">
        <v>149</v>
      </c>
      <c r="G129" s="23" t="s">
        <v>174</v>
      </c>
      <c r="H129" s="56" t="s">
        <v>8</v>
      </c>
      <c r="I129" s="57">
        <v>21</v>
      </c>
      <c r="J129" s="58">
        <v>2880000</v>
      </c>
      <c r="K129" s="58">
        <v>0</v>
      </c>
      <c r="L129" s="44">
        <v>0</v>
      </c>
      <c r="M129" s="44">
        <f t="shared" si="64"/>
        <v>2880000</v>
      </c>
      <c r="N129" s="44">
        <v>0</v>
      </c>
      <c r="O129" s="44">
        <v>2880000</v>
      </c>
      <c r="P129" s="44">
        <f t="shared" si="61"/>
        <v>0</v>
      </c>
      <c r="Q129" s="58">
        <v>2880000</v>
      </c>
      <c r="R129" s="25">
        <f t="shared" si="59"/>
        <v>1</v>
      </c>
      <c r="S129" s="58"/>
      <c r="T129" s="59"/>
    </row>
    <row r="130" spans="1:20" ht="51.75" customHeight="1" x14ac:dyDescent="0.25">
      <c r="A130" s="95" t="s">
        <v>18</v>
      </c>
      <c r="B130" s="98" t="s">
        <v>89</v>
      </c>
      <c r="C130" s="98" t="s">
        <v>90</v>
      </c>
      <c r="D130" s="98" t="s">
        <v>93</v>
      </c>
      <c r="E130" s="98"/>
      <c r="F130" s="98"/>
      <c r="G130" s="12" t="s">
        <v>198</v>
      </c>
      <c r="H130" s="98" t="s">
        <v>5</v>
      </c>
      <c r="I130" s="99">
        <v>10</v>
      </c>
      <c r="J130" s="100">
        <f>J131+J132+J133</f>
        <v>4764608000</v>
      </c>
      <c r="K130" s="100">
        <f>K131+K132+K133</f>
        <v>0</v>
      </c>
      <c r="L130" s="48">
        <f>L131+L132+L133</f>
        <v>0</v>
      </c>
      <c r="M130" s="48">
        <f t="shared" ref="M130:T130" si="69">M131+M132+M133</f>
        <v>4764608000</v>
      </c>
      <c r="N130" s="48">
        <f t="shared" si="69"/>
        <v>0</v>
      </c>
      <c r="O130" s="48">
        <f t="shared" si="69"/>
        <v>3205330948</v>
      </c>
      <c r="P130" s="48">
        <f>P131+P132+P133</f>
        <v>1559277052</v>
      </c>
      <c r="Q130" s="100">
        <f t="shared" si="69"/>
        <v>3205330948</v>
      </c>
      <c r="R130" s="26">
        <f t="shared" si="59"/>
        <v>0.67273759939957289</v>
      </c>
      <c r="S130" s="100">
        <f t="shared" si="69"/>
        <v>0</v>
      </c>
      <c r="T130" s="101">
        <f t="shared" si="69"/>
        <v>0</v>
      </c>
    </row>
    <row r="131" spans="1:20" ht="58.5" customHeight="1" x14ac:dyDescent="0.25">
      <c r="A131" s="94" t="s">
        <v>18</v>
      </c>
      <c r="B131" s="56" t="s">
        <v>89</v>
      </c>
      <c r="C131" s="56" t="s">
        <v>90</v>
      </c>
      <c r="D131" s="56" t="s">
        <v>93</v>
      </c>
      <c r="E131" s="56" t="s">
        <v>220</v>
      </c>
      <c r="F131" s="56" t="s">
        <v>155</v>
      </c>
      <c r="G131" s="23" t="s">
        <v>175</v>
      </c>
      <c r="H131" s="56" t="s">
        <v>5</v>
      </c>
      <c r="I131" s="57">
        <v>10</v>
      </c>
      <c r="J131" s="44">
        <v>3205330979</v>
      </c>
      <c r="K131" s="44"/>
      <c r="L131" s="44">
        <v>0</v>
      </c>
      <c r="M131" s="44">
        <f t="shared" si="64"/>
        <v>3205330979</v>
      </c>
      <c r="N131" s="44">
        <v>0</v>
      </c>
      <c r="O131" s="44">
        <v>3205330948</v>
      </c>
      <c r="P131" s="44">
        <f t="shared" si="61"/>
        <v>31</v>
      </c>
      <c r="Q131" s="58">
        <v>3205330948</v>
      </c>
      <c r="R131" s="25">
        <f t="shared" si="59"/>
        <v>0.99999999032861187</v>
      </c>
      <c r="S131" s="58"/>
      <c r="T131" s="59"/>
    </row>
    <row r="132" spans="1:20" ht="57.75" customHeight="1" x14ac:dyDescent="0.25">
      <c r="A132" s="94" t="s">
        <v>18</v>
      </c>
      <c r="B132" s="56" t="s">
        <v>89</v>
      </c>
      <c r="C132" s="56" t="s">
        <v>90</v>
      </c>
      <c r="D132" s="56" t="s">
        <v>93</v>
      </c>
      <c r="E132" s="56" t="s">
        <v>220</v>
      </c>
      <c r="F132" s="56" t="s">
        <v>156</v>
      </c>
      <c r="G132" s="23" t="s">
        <v>176</v>
      </c>
      <c r="H132" s="56" t="s">
        <v>5</v>
      </c>
      <c r="I132" s="57">
        <v>10</v>
      </c>
      <c r="J132" s="44">
        <v>1323487621</v>
      </c>
      <c r="K132" s="44">
        <v>0</v>
      </c>
      <c r="L132" s="44"/>
      <c r="M132" s="44">
        <f t="shared" si="64"/>
        <v>1323487621</v>
      </c>
      <c r="N132" s="44">
        <v>0</v>
      </c>
      <c r="O132" s="44">
        <v>0</v>
      </c>
      <c r="P132" s="44">
        <f t="shared" ref="P132:P133" si="70">+M132-O132-N132</f>
        <v>1323487621</v>
      </c>
      <c r="Q132" s="58"/>
      <c r="R132" s="25">
        <f t="shared" si="59"/>
        <v>0</v>
      </c>
      <c r="S132" s="58"/>
      <c r="T132" s="59"/>
    </row>
    <row r="133" spans="1:20" ht="57" customHeight="1" x14ac:dyDescent="0.25">
      <c r="A133" s="94" t="s">
        <v>18</v>
      </c>
      <c r="B133" s="56" t="s">
        <v>89</v>
      </c>
      <c r="C133" s="56" t="s">
        <v>90</v>
      </c>
      <c r="D133" s="56" t="s">
        <v>93</v>
      </c>
      <c r="E133" s="56" t="s">
        <v>220</v>
      </c>
      <c r="F133" s="56" t="s">
        <v>157</v>
      </c>
      <c r="G133" s="23" t="s">
        <v>177</v>
      </c>
      <c r="H133" s="56" t="s">
        <v>5</v>
      </c>
      <c r="I133" s="57">
        <v>10</v>
      </c>
      <c r="J133" s="44">
        <v>235789400</v>
      </c>
      <c r="K133" s="44">
        <v>0</v>
      </c>
      <c r="L133" s="44"/>
      <c r="M133" s="44">
        <f t="shared" si="64"/>
        <v>235789400</v>
      </c>
      <c r="N133" s="44">
        <v>0</v>
      </c>
      <c r="O133" s="44">
        <v>0</v>
      </c>
      <c r="P133" s="44">
        <f t="shared" si="70"/>
        <v>235789400</v>
      </c>
      <c r="Q133" s="58">
        <v>0</v>
      </c>
      <c r="R133" s="25">
        <f t="shared" si="59"/>
        <v>0</v>
      </c>
      <c r="S133" s="58">
        <v>0</v>
      </c>
      <c r="T133" s="59">
        <v>0</v>
      </c>
    </row>
    <row r="134" spans="1:20" ht="48" customHeight="1" x14ac:dyDescent="0.25">
      <c r="A134" s="95" t="s">
        <v>18</v>
      </c>
      <c r="B134" s="98" t="s">
        <v>89</v>
      </c>
      <c r="C134" s="98" t="s">
        <v>90</v>
      </c>
      <c r="D134" s="98" t="s">
        <v>94</v>
      </c>
      <c r="E134" s="98"/>
      <c r="F134" s="98"/>
      <c r="G134" s="12" t="s">
        <v>199</v>
      </c>
      <c r="H134" s="98" t="s">
        <v>5</v>
      </c>
      <c r="I134" s="99">
        <v>10</v>
      </c>
      <c r="J134" s="48">
        <f>J136+J137</f>
        <v>9851592000</v>
      </c>
      <c r="K134" s="48">
        <f t="shared" ref="K134:Q134" si="71">K136+K137</f>
        <v>0</v>
      </c>
      <c r="L134" s="48">
        <f t="shared" si="71"/>
        <v>0</v>
      </c>
      <c r="M134" s="48">
        <f t="shared" si="71"/>
        <v>9851592000</v>
      </c>
      <c r="N134" s="48">
        <f t="shared" si="71"/>
        <v>0</v>
      </c>
      <c r="O134" s="48">
        <f t="shared" si="71"/>
        <v>166076638.96000001</v>
      </c>
      <c r="P134" s="48">
        <f t="shared" si="71"/>
        <v>9685515361.0400009</v>
      </c>
      <c r="Q134" s="100">
        <f t="shared" si="71"/>
        <v>0</v>
      </c>
      <c r="R134" s="26">
        <f>IF(Q134&gt;1,Q134/(M134-N134),0)</f>
        <v>0</v>
      </c>
      <c r="S134" s="100">
        <f t="shared" ref="S134:T134" si="72">S136+S137</f>
        <v>0</v>
      </c>
      <c r="T134" s="101">
        <f t="shared" si="72"/>
        <v>0</v>
      </c>
    </row>
    <row r="135" spans="1:20" ht="46.5" customHeight="1" x14ac:dyDescent="0.25">
      <c r="A135" s="95" t="s">
        <v>18</v>
      </c>
      <c r="B135" s="98" t="s">
        <v>89</v>
      </c>
      <c r="C135" s="98" t="s">
        <v>90</v>
      </c>
      <c r="D135" s="98" t="s">
        <v>94</v>
      </c>
      <c r="E135" s="98"/>
      <c r="F135" s="98"/>
      <c r="G135" s="118" t="s">
        <v>199</v>
      </c>
      <c r="H135" s="98" t="s">
        <v>5</v>
      </c>
      <c r="I135" s="99">
        <v>21</v>
      </c>
      <c r="J135" s="100">
        <f>J138</f>
        <v>1191767000</v>
      </c>
      <c r="K135" s="100">
        <f t="shared" ref="K135:Q135" si="73">K138</f>
        <v>0</v>
      </c>
      <c r="L135" s="48">
        <f t="shared" si="73"/>
        <v>0</v>
      </c>
      <c r="M135" s="48">
        <f t="shared" si="73"/>
        <v>1191767000</v>
      </c>
      <c r="N135" s="48">
        <f t="shared" si="73"/>
        <v>0</v>
      </c>
      <c r="O135" s="48">
        <f t="shared" si="73"/>
        <v>0</v>
      </c>
      <c r="P135" s="48">
        <f t="shared" si="73"/>
        <v>1191767000</v>
      </c>
      <c r="Q135" s="100">
        <f t="shared" si="73"/>
        <v>0</v>
      </c>
      <c r="R135" s="26">
        <f>IF(Q135&gt;1,Q135/(M135-N135),0)</f>
        <v>0</v>
      </c>
      <c r="S135" s="100">
        <f t="shared" ref="S135:T135" si="74">S138</f>
        <v>0</v>
      </c>
      <c r="T135" s="101">
        <f t="shared" si="74"/>
        <v>0</v>
      </c>
    </row>
    <row r="136" spans="1:20" ht="46.5" customHeight="1" x14ac:dyDescent="0.25">
      <c r="A136" s="94" t="s">
        <v>18</v>
      </c>
      <c r="B136" s="56" t="s">
        <v>89</v>
      </c>
      <c r="C136" s="56" t="s">
        <v>90</v>
      </c>
      <c r="D136" s="56" t="s">
        <v>94</v>
      </c>
      <c r="E136" s="56" t="s">
        <v>218</v>
      </c>
      <c r="F136" s="56" t="s">
        <v>158</v>
      </c>
      <c r="G136" s="23" t="s">
        <v>178</v>
      </c>
      <c r="H136" s="56" t="s">
        <v>5</v>
      </c>
      <c r="I136" s="57">
        <v>10</v>
      </c>
      <c r="J136" s="58">
        <v>4332952000</v>
      </c>
      <c r="K136" s="58">
        <v>0</v>
      </c>
      <c r="L136" s="44"/>
      <c r="M136" s="44">
        <f>J136+K136-L136</f>
        <v>4332952000</v>
      </c>
      <c r="N136" s="44">
        <v>0</v>
      </c>
      <c r="O136" s="44">
        <v>0</v>
      </c>
      <c r="P136" s="44">
        <f>+M136-O136-N136</f>
        <v>4332952000</v>
      </c>
      <c r="Q136" s="58"/>
      <c r="R136" s="25">
        <f t="shared" si="59"/>
        <v>0</v>
      </c>
      <c r="S136" s="58"/>
      <c r="T136" s="59"/>
    </row>
    <row r="137" spans="1:20" ht="41.25" customHeight="1" x14ac:dyDescent="0.25">
      <c r="A137" s="94" t="s">
        <v>18</v>
      </c>
      <c r="B137" s="56" t="s">
        <v>89</v>
      </c>
      <c r="C137" s="56" t="s">
        <v>90</v>
      </c>
      <c r="D137" s="56" t="s">
        <v>94</v>
      </c>
      <c r="E137" s="56" t="s">
        <v>218</v>
      </c>
      <c r="F137" s="56" t="s">
        <v>159</v>
      </c>
      <c r="G137" s="23" t="s">
        <v>179</v>
      </c>
      <c r="H137" s="56" t="s">
        <v>5</v>
      </c>
      <c r="I137" s="57">
        <v>10</v>
      </c>
      <c r="J137" s="44">
        <v>5518640000</v>
      </c>
      <c r="K137" s="44"/>
      <c r="L137" s="44"/>
      <c r="M137" s="44">
        <f>J137+K137-L137</f>
        <v>5518640000</v>
      </c>
      <c r="N137" s="44">
        <v>0</v>
      </c>
      <c r="O137" s="44">
        <v>166076638.96000001</v>
      </c>
      <c r="P137" s="44">
        <f>+M137-O137-N137</f>
        <v>5352563361.04</v>
      </c>
      <c r="Q137" s="58"/>
      <c r="R137" s="25">
        <f t="shared" si="59"/>
        <v>0</v>
      </c>
      <c r="S137" s="58"/>
      <c r="T137" s="59"/>
    </row>
    <row r="138" spans="1:20" ht="41.25" customHeight="1" x14ac:dyDescent="0.25">
      <c r="A138" s="94" t="s">
        <v>18</v>
      </c>
      <c r="B138" s="56" t="s">
        <v>89</v>
      </c>
      <c r="C138" s="56" t="s">
        <v>90</v>
      </c>
      <c r="D138" s="56" t="s">
        <v>94</v>
      </c>
      <c r="E138" s="56" t="s">
        <v>218</v>
      </c>
      <c r="F138" s="56" t="s">
        <v>158</v>
      </c>
      <c r="G138" s="23" t="s">
        <v>178</v>
      </c>
      <c r="H138" s="56" t="s">
        <v>8</v>
      </c>
      <c r="I138" s="57">
        <v>21</v>
      </c>
      <c r="J138" s="44">
        <v>1191767000</v>
      </c>
      <c r="K138" s="44">
        <v>0</v>
      </c>
      <c r="L138" s="44"/>
      <c r="M138" s="44">
        <f t="shared" si="64"/>
        <v>1191767000</v>
      </c>
      <c r="N138" s="44">
        <v>0</v>
      </c>
      <c r="O138" s="44">
        <v>0</v>
      </c>
      <c r="P138" s="44">
        <f t="shared" ref="P138" si="75">+M138-O138-N138</f>
        <v>1191767000</v>
      </c>
      <c r="Q138" s="58"/>
      <c r="R138" s="25">
        <f>IF(Q138&gt;1,Q138/(M138-N138),0)</f>
        <v>0</v>
      </c>
      <c r="S138" s="115"/>
      <c r="T138" s="59"/>
    </row>
    <row r="139" spans="1:20" s="102" customFormat="1" ht="41.25" customHeight="1" x14ac:dyDescent="0.25">
      <c r="A139" s="95" t="s">
        <v>18</v>
      </c>
      <c r="B139" s="98" t="s">
        <v>89</v>
      </c>
      <c r="C139" s="98" t="s">
        <v>90</v>
      </c>
      <c r="D139" s="98" t="s">
        <v>95</v>
      </c>
      <c r="E139" s="98"/>
      <c r="F139" s="98"/>
      <c r="G139" s="118" t="s">
        <v>212</v>
      </c>
      <c r="H139" s="98" t="s">
        <v>5</v>
      </c>
      <c r="I139" s="99">
        <v>10</v>
      </c>
      <c r="J139" s="48">
        <f>J140+J141+J142</f>
        <v>1900000000</v>
      </c>
      <c r="K139" s="48">
        <f>K140+K141+K142</f>
        <v>0</v>
      </c>
      <c r="L139" s="48">
        <f t="shared" ref="L139:T139" si="76">L140+L141+L142</f>
        <v>0</v>
      </c>
      <c r="M139" s="48">
        <f t="shared" si="76"/>
        <v>1900000000</v>
      </c>
      <c r="N139" s="48">
        <f t="shared" si="76"/>
        <v>0</v>
      </c>
      <c r="O139" s="48">
        <f t="shared" si="76"/>
        <v>0</v>
      </c>
      <c r="P139" s="48">
        <f>P140+P141+P142</f>
        <v>1900000000</v>
      </c>
      <c r="Q139" s="100">
        <f t="shared" si="76"/>
        <v>0</v>
      </c>
      <c r="R139" s="26">
        <f t="shared" si="59"/>
        <v>0</v>
      </c>
      <c r="S139" s="100">
        <f t="shared" si="76"/>
        <v>0</v>
      </c>
      <c r="T139" s="101">
        <f t="shared" si="76"/>
        <v>0</v>
      </c>
    </row>
    <row r="140" spans="1:20" s="47" customFormat="1" ht="55.5" customHeight="1" x14ac:dyDescent="0.25">
      <c r="A140" s="94" t="s">
        <v>18</v>
      </c>
      <c r="B140" s="56" t="s">
        <v>89</v>
      </c>
      <c r="C140" s="56" t="s">
        <v>90</v>
      </c>
      <c r="D140" s="56" t="s">
        <v>95</v>
      </c>
      <c r="E140" s="56" t="s">
        <v>218</v>
      </c>
      <c r="F140" s="56" t="s">
        <v>160</v>
      </c>
      <c r="G140" s="23" t="s">
        <v>180</v>
      </c>
      <c r="H140" s="56" t="s">
        <v>5</v>
      </c>
      <c r="I140" s="57">
        <v>10</v>
      </c>
      <c r="J140" s="58">
        <v>440000000</v>
      </c>
      <c r="K140" s="44">
        <v>0</v>
      </c>
      <c r="L140" s="44"/>
      <c r="M140" s="44">
        <f t="shared" si="64"/>
        <v>440000000</v>
      </c>
      <c r="N140" s="113">
        <v>0</v>
      </c>
      <c r="O140" s="44">
        <v>0</v>
      </c>
      <c r="P140" s="44">
        <f t="shared" si="61"/>
        <v>440000000</v>
      </c>
      <c r="Q140" s="58">
        <v>0</v>
      </c>
      <c r="R140" s="25">
        <f t="shared" si="59"/>
        <v>0</v>
      </c>
      <c r="S140" s="58">
        <v>0</v>
      </c>
      <c r="T140" s="59">
        <v>0</v>
      </c>
    </row>
    <row r="141" spans="1:20" s="47" customFormat="1" ht="48" customHeight="1" x14ac:dyDescent="0.25">
      <c r="A141" s="94" t="s">
        <v>18</v>
      </c>
      <c r="B141" s="56" t="s">
        <v>89</v>
      </c>
      <c r="C141" s="56" t="s">
        <v>90</v>
      </c>
      <c r="D141" s="56" t="s">
        <v>95</v>
      </c>
      <c r="E141" s="56" t="s">
        <v>218</v>
      </c>
      <c r="F141" s="56" t="s">
        <v>161</v>
      </c>
      <c r="G141" s="23" t="s">
        <v>181</v>
      </c>
      <c r="H141" s="56" t="s">
        <v>5</v>
      </c>
      <c r="I141" s="57">
        <v>10</v>
      </c>
      <c r="J141" s="58">
        <v>1300000000</v>
      </c>
      <c r="K141" s="44"/>
      <c r="L141" s="44"/>
      <c r="M141" s="44">
        <f t="shared" si="64"/>
        <v>1300000000</v>
      </c>
      <c r="N141" s="113">
        <v>0</v>
      </c>
      <c r="O141" s="44">
        <v>0</v>
      </c>
      <c r="P141" s="44">
        <f t="shared" ref="P141:P142" si="77">+M141-O141-N141</f>
        <v>1300000000</v>
      </c>
      <c r="Q141" s="58"/>
      <c r="R141" s="25">
        <f t="shared" si="59"/>
        <v>0</v>
      </c>
      <c r="S141" s="58"/>
      <c r="T141" s="59"/>
    </row>
    <row r="142" spans="1:20" s="47" customFormat="1" ht="42.75" customHeight="1" x14ac:dyDescent="0.25">
      <c r="A142" s="94" t="s">
        <v>18</v>
      </c>
      <c r="B142" s="56" t="s">
        <v>89</v>
      </c>
      <c r="C142" s="56" t="s">
        <v>90</v>
      </c>
      <c r="D142" s="56" t="s">
        <v>95</v>
      </c>
      <c r="E142" s="56" t="s">
        <v>218</v>
      </c>
      <c r="F142" s="56" t="s">
        <v>162</v>
      </c>
      <c r="G142" s="23" t="s">
        <v>182</v>
      </c>
      <c r="H142" s="56" t="s">
        <v>5</v>
      </c>
      <c r="I142" s="57">
        <v>10</v>
      </c>
      <c r="J142" s="58">
        <v>160000000</v>
      </c>
      <c r="K142" s="44">
        <v>0</v>
      </c>
      <c r="L142" s="44"/>
      <c r="M142" s="44">
        <f t="shared" si="64"/>
        <v>160000000</v>
      </c>
      <c r="N142" s="113">
        <v>0</v>
      </c>
      <c r="O142" s="44">
        <v>0</v>
      </c>
      <c r="P142" s="44">
        <f t="shared" si="77"/>
        <v>160000000</v>
      </c>
      <c r="Q142" s="58">
        <v>0</v>
      </c>
      <c r="R142" s="25">
        <f t="shared" si="59"/>
        <v>0</v>
      </c>
      <c r="S142" s="58">
        <v>0</v>
      </c>
      <c r="T142" s="59">
        <v>0</v>
      </c>
    </row>
    <row r="143" spans="1:20" s="47" customFormat="1" ht="42.75" customHeight="1" x14ac:dyDescent="0.25">
      <c r="A143" s="95" t="s">
        <v>18</v>
      </c>
      <c r="B143" s="98" t="s">
        <v>89</v>
      </c>
      <c r="C143" s="98" t="s">
        <v>90</v>
      </c>
      <c r="D143" s="98">
        <v>16</v>
      </c>
      <c r="E143" s="98"/>
      <c r="F143" s="98"/>
      <c r="G143" s="12" t="s">
        <v>200</v>
      </c>
      <c r="H143" s="98" t="s">
        <v>5</v>
      </c>
      <c r="I143" s="99">
        <v>10</v>
      </c>
      <c r="J143" s="100">
        <f>J144+J145+J146+J147</f>
        <v>21856000000</v>
      </c>
      <c r="K143" s="48">
        <f t="shared" ref="K143:T143" si="78">K144+K145+K146+K147</f>
        <v>0</v>
      </c>
      <c r="L143" s="48">
        <f t="shared" si="78"/>
        <v>0</v>
      </c>
      <c r="M143" s="48">
        <f>M144+M145+M146+M147</f>
        <v>21856000000</v>
      </c>
      <c r="N143" s="48">
        <f t="shared" si="78"/>
        <v>0</v>
      </c>
      <c r="O143" s="48">
        <f t="shared" si="78"/>
        <v>2960391241</v>
      </c>
      <c r="P143" s="48">
        <f>P144+P145+P146+P147</f>
        <v>18895608759</v>
      </c>
      <c r="Q143" s="100">
        <f t="shared" si="78"/>
        <v>2960391241</v>
      </c>
      <c r="R143" s="26">
        <f t="shared" si="59"/>
        <v>0.13544981885980967</v>
      </c>
      <c r="S143" s="100">
        <f t="shared" si="78"/>
        <v>0</v>
      </c>
      <c r="T143" s="101">
        <f t="shared" si="78"/>
        <v>0</v>
      </c>
    </row>
    <row r="144" spans="1:20" s="47" customFormat="1" ht="56.25" customHeight="1" x14ac:dyDescent="0.25">
      <c r="A144" s="94" t="s">
        <v>18</v>
      </c>
      <c r="B144" s="56" t="s">
        <v>89</v>
      </c>
      <c r="C144" s="56" t="s">
        <v>90</v>
      </c>
      <c r="D144" s="56">
        <v>16</v>
      </c>
      <c r="E144" s="56" t="s">
        <v>220</v>
      </c>
      <c r="F144" s="56" t="s">
        <v>150</v>
      </c>
      <c r="G144" s="23" t="s">
        <v>183</v>
      </c>
      <c r="H144" s="56" t="s">
        <v>5</v>
      </c>
      <c r="I144" s="57">
        <v>10</v>
      </c>
      <c r="J144" s="58">
        <v>14263763540</v>
      </c>
      <c r="K144" s="44">
        <v>0</v>
      </c>
      <c r="L144" s="44"/>
      <c r="M144" s="44">
        <f t="shared" si="64"/>
        <v>14263763540</v>
      </c>
      <c r="N144" s="44">
        <v>0</v>
      </c>
      <c r="O144" s="44">
        <v>0</v>
      </c>
      <c r="P144" s="44">
        <f t="shared" si="61"/>
        <v>14263763540</v>
      </c>
      <c r="Q144" s="58"/>
      <c r="R144" s="25">
        <f t="shared" si="59"/>
        <v>0</v>
      </c>
      <c r="S144" s="58"/>
      <c r="T144" s="59"/>
    </row>
    <row r="145" spans="1:20" s="47" customFormat="1" ht="48.75" customHeight="1" x14ac:dyDescent="0.25">
      <c r="A145" s="94" t="s">
        <v>18</v>
      </c>
      <c r="B145" s="56" t="s">
        <v>89</v>
      </c>
      <c r="C145" s="56" t="s">
        <v>90</v>
      </c>
      <c r="D145" s="56">
        <v>16</v>
      </c>
      <c r="E145" s="56" t="s">
        <v>220</v>
      </c>
      <c r="F145" s="56" t="s">
        <v>148</v>
      </c>
      <c r="G145" s="23" t="s">
        <v>184</v>
      </c>
      <c r="H145" s="56" t="s">
        <v>5</v>
      </c>
      <c r="I145" s="57">
        <v>10</v>
      </c>
      <c r="J145" s="58">
        <v>5531215836</v>
      </c>
      <c r="K145" s="44">
        <v>0</v>
      </c>
      <c r="L145" s="44"/>
      <c r="M145" s="44">
        <f t="shared" si="64"/>
        <v>5531215836</v>
      </c>
      <c r="N145" s="113">
        <v>0</v>
      </c>
      <c r="O145" s="44">
        <v>2960391241</v>
      </c>
      <c r="P145" s="44">
        <f t="shared" ref="P145:P146" si="79">+M145-O145-N145</f>
        <v>2570824595</v>
      </c>
      <c r="Q145" s="58">
        <v>2960391241</v>
      </c>
      <c r="R145" s="25">
        <f t="shared" si="59"/>
        <v>0.53521528155387643</v>
      </c>
      <c r="S145" s="58"/>
      <c r="T145" s="59"/>
    </row>
    <row r="146" spans="1:20" s="47" customFormat="1" ht="54" customHeight="1" x14ac:dyDescent="0.25">
      <c r="A146" s="94" t="s">
        <v>18</v>
      </c>
      <c r="B146" s="56" t="s">
        <v>89</v>
      </c>
      <c r="C146" s="56" t="s">
        <v>90</v>
      </c>
      <c r="D146" s="56">
        <v>16</v>
      </c>
      <c r="E146" s="56" t="s">
        <v>220</v>
      </c>
      <c r="F146" s="56" t="s">
        <v>156</v>
      </c>
      <c r="G146" s="23" t="s">
        <v>185</v>
      </c>
      <c r="H146" s="56" t="s">
        <v>5</v>
      </c>
      <c r="I146" s="57">
        <v>10</v>
      </c>
      <c r="J146" s="58">
        <v>1443612624</v>
      </c>
      <c r="K146" s="44">
        <v>0</v>
      </c>
      <c r="L146" s="44"/>
      <c r="M146" s="44">
        <f t="shared" si="64"/>
        <v>1443612624</v>
      </c>
      <c r="N146" s="44">
        <v>0</v>
      </c>
      <c r="O146" s="44">
        <v>0</v>
      </c>
      <c r="P146" s="44">
        <f t="shared" si="79"/>
        <v>1443612624</v>
      </c>
      <c r="Q146" s="58"/>
      <c r="R146" s="25">
        <f t="shared" si="59"/>
        <v>0</v>
      </c>
      <c r="S146" s="58"/>
      <c r="T146" s="59"/>
    </row>
    <row r="147" spans="1:20" s="47" customFormat="1" ht="56.25" customHeight="1" x14ac:dyDescent="0.25">
      <c r="A147" s="94" t="s">
        <v>18</v>
      </c>
      <c r="B147" s="56" t="s">
        <v>89</v>
      </c>
      <c r="C147" s="56" t="s">
        <v>90</v>
      </c>
      <c r="D147" s="56">
        <v>16</v>
      </c>
      <c r="E147" s="56" t="s">
        <v>220</v>
      </c>
      <c r="F147" s="56" t="s">
        <v>154</v>
      </c>
      <c r="G147" s="23" t="s">
        <v>186</v>
      </c>
      <c r="H147" s="56" t="s">
        <v>5</v>
      </c>
      <c r="I147" s="57">
        <v>10</v>
      </c>
      <c r="J147" s="58">
        <v>617408000</v>
      </c>
      <c r="K147" s="44">
        <v>0</v>
      </c>
      <c r="L147" s="44"/>
      <c r="M147" s="44">
        <f t="shared" si="64"/>
        <v>617408000</v>
      </c>
      <c r="N147" s="113">
        <v>0</v>
      </c>
      <c r="O147" s="44">
        <v>0</v>
      </c>
      <c r="P147" s="114">
        <f>+M147-O147-N147</f>
        <v>617408000</v>
      </c>
      <c r="Q147" s="58"/>
      <c r="R147" s="25">
        <f t="shared" si="59"/>
        <v>0</v>
      </c>
      <c r="S147" s="58"/>
      <c r="T147" s="59"/>
    </row>
    <row r="148" spans="1:20" ht="31.5" customHeight="1" x14ac:dyDescent="0.25">
      <c r="A148" s="95" t="s">
        <v>18</v>
      </c>
      <c r="B148" s="11">
        <v>2999</v>
      </c>
      <c r="C148" s="11"/>
      <c r="D148" s="11"/>
      <c r="E148" s="11"/>
      <c r="F148" s="11"/>
      <c r="G148" s="12" t="s">
        <v>231</v>
      </c>
      <c r="H148" s="11" t="s">
        <v>5</v>
      </c>
      <c r="I148" s="13">
        <v>10</v>
      </c>
      <c r="J148" s="14">
        <f>J149</f>
        <v>52902704000</v>
      </c>
      <c r="K148" s="14">
        <f t="shared" ref="K148:Q148" si="80">K149</f>
        <v>0</v>
      </c>
      <c r="L148" s="24">
        <f t="shared" si="80"/>
        <v>0</v>
      </c>
      <c r="M148" s="48">
        <f t="shared" si="80"/>
        <v>52902704000</v>
      </c>
      <c r="N148" s="24">
        <f>N149</f>
        <v>0</v>
      </c>
      <c r="O148" s="24">
        <f>O149</f>
        <v>1997711970.6499999</v>
      </c>
      <c r="P148" s="24">
        <f t="shared" si="80"/>
        <v>50904992029.349998</v>
      </c>
      <c r="Q148" s="14">
        <f t="shared" si="80"/>
        <v>1519662181.28</v>
      </c>
      <c r="R148" s="26">
        <f t="shared" si="59"/>
        <v>2.8725605051870315E-2</v>
      </c>
      <c r="S148" s="14">
        <f>S149</f>
        <v>0</v>
      </c>
      <c r="T148" s="22">
        <f t="shared" ref="T148" si="81">T149</f>
        <v>0</v>
      </c>
    </row>
    <row r="149" spans="1:20" ht="31.5" customHeight="1" x14ac:dyDescent="0.25">
      <c r="A149" s="95" t="s">
        <v>18</v>
      </c>
      <c r="B149" s="11" t="s">
        <v>96</v>
      </c>
      <c r="C149" s="11" t="s">
        <v>90</v>
      </c>
      <c r="D149" s="11"/>
      <c r="E149" s="11"/>
      <c r="F149" s="11"/>
      <c r="G149" s="12" t="s">
        <v>207</v>
      </c>
      <c r="H149" s="11" t="s">
        <v>5</v>
      </c>
      <c r="I149" s="13">
        <v>10</v>
      </c>
      <c r="J149" s="14">
        <f t="shared" ref="J149:Q149" si="82">J150+J152+J155+J158+J160+J162+J164+J167</f>
        <v>52902704000</v>
      </c>
      <c r="K149" s="14">
        <f t="shared" si="82"/>
        <v>0</v>
      </c>
      <c r="L149" s="24">
        <f t="shared" si="82"/>
        <v>0</v>
      </c>
      <c r="M149" s="48">
        <f t="shared" si="82"/>
        <v>52902704000</v>
      </c>
      <c r="N149" s="24">
        <f t="shared" si="82"/>
        <v>0</v>
      </c>
      <c r="O149" s="24">
        <f t="shared" si="82"/>
        <v>1997711970.6499999</v>
      </c>
      <c r="P149" s="24">
        <f t="shared" si="82"/>
        <v>50904992029.349998</v>
      </c>
      <c r="Q149" s="14">
        <f t="shared" si="82"/>
        <v>1519662181.28</v>
      </c>
      <c r="R149" s="26">
        <f t="shared" si="59"/>
        <v>2.8725605051870315E-2</v>
      </c>
      <c r="S149" s="14">
        <f>S150+S152+S155+S158+S160+S162+S164+S167</f>
        <v>0</v>
      </c>
      <c r="T149" s="22">
        <f>T150+T152+T155+T158+T160+T162+T164+T167</f>
        <v>0</v>
      </c>
    </row>
    <row r="150" spans="1:20" ht="31.5" customHeight="1" x14ac:dyDescent="0.25">
      <c r="A150" s="95" t="s">
        <v>18</v>
      </c>
      <c r="B150" s="11" t="s">
        <v>96</v>
      </c>
      <c r="C150" s="98" t="s">
        <v>90</v>
      </c>
      <c r="D150" s="98" t="s">
        <v>93</v>
      </c>
      <c r="E150" s="11"/>
      <c r="F150" s="11"/>
      <c r="G150" s="12" t="s">
        <v>201</v>
      </c>
      <c r="H150" s="98" t="s">
        <v>5</v>
      </c>
      <c r="I150" s="99">
        <v>10</v>
      </c>
      <c r="J150" s="14">
        <f>J151</f>
        <v>1040000000</v>
      </c>
      <c r="K150" s="24">
        <f t="shared" ref="K150:T150" si="83">K151</f>
        <v>0</v>
      </c>
      <c r="L150" s="24">
        <f t="shared" si="83"/>
        <v>0</v>
      </c>
      <c r="M150" s="48">
        <f t="shared" si="83"/>
        <v>1040000000</v>
      </c>
      <c r="N150" s="24">
        <f t="shared" si="83"/>
        <v>0</v>
      </c>
      <c r="O150" s="24">
        <f>O151</f>
        <v>0</v>
      </c>
      <c r="P150" s="24">
        <f>P151</f>
        <v>1040000000</v>
      </c>
      <c r="Q150" s="14">
        <f t="shared" si="83"/>
        <v>0</v>
      </c>
      <c r="R150" s="26">
        <f t="shared" si="59"/>
        <v>0</v>
      </c>
      <c r="S150" s="14">
        <f t="shared" si="83"/>
        <v>0</v>
      </c>
      <c r="T150" s="22">
        <f t="shared" si="83"/>
        <v>0</v>
      </c>
    </row>
    <row r="151" spans="1:20" ht="42.75" customHeight="1" x14ac:dyDescent="0.25">
      <c r="A151" s="94" t="s">
        <v>18</v>
      </c>
      <c r="B151" s="7" t="s">
        <v>96</v>
      </c>
      <c r="C151" s="56" t="s">
        <v>90</v>
      </c>
      <c r="D151" s="56" t="s">
        <v>93</v>
      </c>
      <c r="E151" s="56" t="s">
        <v>221</v>
      </c>
      <c r="F151" s="56" t="s">
        <v>165</v>
      </c>
      <c r="G151" s="23" t="s">
        <v>187</v>
      </c>
      <c r="H151" s="56" t="s">
        <v>5</v>
      </c>
      <c r="I151" s="57">
        <v>10</v>
      </c>
      <c r="J151" s="44">
        <v>1040000000</v>
      </c>
      <c r="K151" s="44">
        <v>0</v>
      </c>
      <c r="L151" s="44">
        <v>0</v>
      </c>
      <c r="M151" s="44">
        <f t="shared" ref="M151:M170" si="84">J151+K151-L151</f>
        <v>1040000000</v>
      </c>
      <c r="N151" s="44">
        <v>0</v>
      </c>
      <c r="O151" s="44">
        <v>0</v>
      </c>
      <c r="P151" s="27">
        <f t="shared" ref="P151:P163" si="85">+M151-O151-N151</f>
        <v>1040000000</v>
      </c>
      <c r="Q151" s="58"/>
      <c r="R151" s="25">
        <f t="shared" si="59"/>
        <v>0</v>
      </c>
      <c r="S151" s="58">
        <v>0</v>
      </c>
      <c r="T151" s="59">
        <v>0</v>
      </c>
    </row>
    <row r="152" spans="1:20" ht="48" customHeight="1" x14ac:dyDescent="0.25">
      <c r="A152" s="95" t="s">
        <v>18</v>
      </c>
      <c r="B152" s="98" t="s">
        <v>96</v>
      </c>
      <c r="C152" s="98" t="s">
        <v>90</v>
      </c>
      <c r="D152" s="98" t="s">
        <v>94</v>
      </c>
      <c r="E152" s="98"/>
      <c r="F152" s="98"/>
      <c r="G152" s="12" t="s">
        <v>202</v>
      </c>
      <c r="H152" s="98" t="s">
        <v>5</v>
      </c>
      <c r="I152" s="99">
        <v>10</v>
      </c>
      <c r="J152" s="48">
        <f>J153+J154</f>
        <v>23019524233</v>
      </c>
      <c r="K152" s="48">
        <f t="shared" ref="K152:T152" si="86">K153+K154</f>
        <v>0</v>
      </c>
      <c r="L152" s="48">
        <f t="shared" si="86"/>
        <v>0</v>
      </c>
      <c r="M152" s="48">
        <f t="shared" si="86"/>
        <v>23019524233</v>
      </c>
      <c r="N152" s="48">
        <f t="shared" si="86"/>
        <v>0</v>
      </c>
      <c r="O152" s="48">
        <f>O153+O154</f>
        <v>1186870537.54</v>
      </c>
      <c r="P152" s="24">
        <f>P153+P154</f>
        <v>21832653695.459999</v>
      </c>
      <c r="Q152" s="100">
        <f>Q153+Q154</f>
        <v>1137745419</v>
      </c>
      <c r="R152" s="26">
        <f t="shared" si="59"/>
        <v>4.9425236051098193E-2</v>
      </c>
      <c r="S152" s="100">
        <f t="shared" si="86"/>
        <v>0</v>
      </c>
      <c r="T152" s="101">
        <f t="shared" si="86"/>
        <v>0</v>
      </c>
    </row>
    <row r="153" spans="1:20" ht="45" customHeight="1" x14ac:dyDescent="0.25">
      <c r="A153" s="94" t="s">
        <v>18</v>
      </c>
      <c r="B153" s="56" t="s">
        <v>96</v>
      </c>
      <c r="C153" s="56" t="s">
        <v>90</v>
      </c>
      <c r="D153" s="56" t="s">
        <v>94</v>
      </c>
      <c r="E153" s="56" t="s">
        <v>221</v>
      </c>
      <c r="F153" s="56" t="s">
        <v>163</v>
      </c>
      <c r="G153" s="23" t="s">
        <v>188</v>
      </c>
      <c r="H153" s="56" t="s">
        <v>5</v>
      </c>
      <c r="I153" s="57">
        <v>10</v>
      </c>
      <c r="J153" s="58">
        <v>1055000000</v>
      </c>
      <c r="K153" s="44">
        <v>0</v>
      </c>
      <c r="L153" s="44">
        <v>0</v>
      </c>
      <c r="M153" s="44">
        <f t="shared" si="84"/>
        <v>1055000000</v>
      </c>
      <c r="N153" s="44">
        <v>0</v>
      </c>
      <c r="O153" s="44">
        <v>0</v>
      </c>
      <c r="P153" s="27">
        <f t="shared" si="85"/>
        <v>1055000000</v>
      </c>
      <c r="Q153" s="58">
        <v>0</v>
      </c>
      <c r="R153" s="25">
        <f t="shared" si="59"/>
        <v>0</v>
      </c>
      <c r="S153" s="58"/>
      <c r="T153" s="59"/>
    </row>
    <row r="154" spans="1:20" ht="47.25" customHeight="1" x14ac:dyDescent="0.25">
      <c r="A154" s="94" t="s">
        <v>18</v>
      </c>
      <c r="B154" s="56" t="s">
        <v>96</v>
      </c>
      <c r="C154" s="56" t="s">
        <v>90</v>
      </c>
      <c r="D154" s="56" t="s">
        <v>94</v>
      </c>
      <c r="E154" s="56" t="s">
        <v>221</v>
      </c>
      <c r="F154" s="56" t="s">
        <v>164</v>
      </c>
      <c r="G154" s="23" t="s">
        <v>189</v>
      </c>
      <c r="H154" s="56" t="s">
        <v>5</v>
      </c>
      <c r="I154" s="57">
        <v>10</v>
      </c>
      <c r="J154" s="58">
        <v>21964524233</v>
      </c>
      <c r="K154" s="44">
        <v>0</v>
      </c>
      <c r="L154" s="44">
        <v>0</v>
      </c>
      <c r="M154" s="44">
        <f t="shared" si="84"/>
        <v>21964524233</v>
      </c>
      <c r="N154" s="44">
        <v>0</v>
      </c>
      <c r="O154" s="44">
        <v>1186870537.54</v>
      </c>
      <c r="P154" s="27">
        <f t="shared" ref="P154" si="87">+M154-O154-N154</f>
        <v>20777653695.459999</v>
      </c>
      <c r="Q154" s="58">
        <v>1137745419</v>
      </c>
      <c r="R154" s="25">
        <f t="shared" si="59"/>
        <v>5.1799228926189322E-2</v>
      </c>
      <c r="S154" s="58"/>
      <c r="T154" s="59"/>
    </row>
    <row r="155" spans="1:20" ht="47.25" customHeight="1" x14ac:dyDescent="0.25">
      <c r="A155" s="95" t="s">
        <v>18</v>
      </c>
      <c r="B155" s="98" t="s">
        <v>96</v>
      </c>
      <c r="C155" s="98" t="s">
        <v>90</v>
      </c>
      <c r="D155" s="98" t="s">
        <v>95</v>
      </c>
      <c r="E155" s="98"/>
      <c r="F155" s="98"/>
      <c r="G155" s="12" t="s">
        <v>203</v>
      </c>
      <c r="H155" s="98" t="s">
        <v>5</v>
      </c>
      <c r="I155" s="99">
        <v>10</v>
      </c>
      <c r="J155" s="100">
        <f>J156+J157</f>
        <v>5464000000</v>
      </c>
      <c r="K155" s="48">
        <f t="shared" ref="K155:T155" si="88">K156+K157</f>
        <v>0</v>
      </c>
      <c r="L155" s="48">
        <f t="shared" si="88"/>
        <v>0</v>
      </c>
      <c r="M155" s="48">
        <f t="shared" si="88"/>
        <v>5464000000</v>
      </c>
      <c r="N155" s="48">
        <f t="shared" si="88"/>
        <v>0</v>
      </c>
      <c r="O155" s="48">
        <f>O156+O157</f>
        <v>185000000</v>
      </c>
      <c r="P155" s="24">
        <f>P156+P157</f>
        <v>5279000000</v>
      </c>
      <c r="Q155" s="100">
        <f t="shared" si="88"/>
        <v>0</v>
      </c>
      <c r="R155" s="26">
        <f t="shared" si="59"/>
        <v>0</v>
      </c>
      <c r="S155" s="100">
        <f t="shared" si="88"/>
        <v>0</v>
      </c>
      <c r="T155" s="101">
        <f t="shared" si="88"/>
        <v>0</v>
      </c>
    </row>
    <row r="156" spans="1:20" ht="41.25" customHeight="1" x14ac:dyDescent="0.25">
      <c r="A156" s="94" t="s">
        <v>18</v>
      </c>
      <c r="B156" s="56" t="s">
        <v>96</v>
      </c>
      <c r="C156" s="56" t="s">
        <v>90</v>
      </c>
      <c r="D156" s="56" t="s">
        <v>95</v>
      </c>
      <c r="E156" s="56" t="s">
        <v>221</v>
      </c>
      <c r="F156" s="56" t="s">
        <v>166</v>
      </c>
      <c r="G156" s="23" t="s">
        <v>190</v>
      </c>
      <c r="H156" s="56" t="s">
        <v>5</v>
      </c>
      <c r="I156" s="57">
        <v>10</v>
      </c>
      <c r="J156" s="58">
        <v>1049493214</v>
      </c>
      <c r="K156" s="44">
        <v>0</v>
      </c>
      <c r="L156" s="44">
        <v>0</v>
      </c>
      <c r="M156" s="44">
        <f t="shared" si="84"/>
        <v>1049493214</v>
      </c>
      <c r="N156" s="44">
        <v>0</v>
      </c>
      <c r="O156" s="44">
        <v>0</v>
      </c>
      <c r="P156" s="27">
        <f t="shared" si="85"/>
        <v>1049493214</v>
      </c>
      <c r="Q156" s="58">
        <v>0</v>
      </c>
      <c r="R156" s="25">
        <f t="shared" si="59"/>
        <v>0</v>
      </c>
      <c r="S156" s="58"/>
      <c r="T156" s="59"/>
    </row>
    <row r="157" spans="1:20" ht="47.25" customHeight="1" x14ac:dyDescent="0.25">
      <c r="A157" s="94" t="s">
        <v>18</v>
      </c>
      <c r="B157" s="56" t="s">
        <v>96</v>
      </c>
      <c r="C157" s="56" t="s">
        <v>90</v>
      </c>
      <c r="D157" s="56" t="s">
        <v>95</v>
      </c>
      <c r="E157" s="56" t="s">
        <v>221</v>
      </c>
      <c r="F157" s="56" t="s">
        <v>164</v>
      </c>
      <c r="G157" s="23" t="s">
        <v>191</v>
      </c>
      <c r="H157" s="56" t="s">
        <v>5</v>
      </c>
      <c r="I157" s="57">
        <v>10</v>
      </c>
      <c r="J157" s="58">
        <v>4414506786</v>
      </c>
      <c r="K157" s="44">
        <v>0</v>
      </c>
      <c r="L157" s="44">
        <v>0</v>
      </c>
      <c r="M157" s="44">
        <f t="shared" si="84"/>
        <v>4414506786</v>
      </c>
      <c r="N157" s="44">
        <v>0</v>
      </c>
      <c r="O157" s="44">
        <v>185000000</v>
      </c>
      <c r="P157" s="27">
        <f t="shared" ref="P157" si="89">+M157-O157-N157</f>
        <v>4229506786</v>
      </c>
      <c r="Q157" s="58">
        <v>0</v>
      </c>
      <c r="R157" s="25">
        <f t="shared" si="59"/>
        <v>0</v>
      </c>
      <c r="S157" s="58"/>
      <c r="T157" s="59"/>
    </row>
    <row r="158" spans="1:20" ht="47.25" customHeight="1" x14ac:dyDescent="0.25">
      <c r="A158" s="95" t="s">
        <v>18</v>
      </c>
      <c r="B158" s="98" t="s">
        <v>96</v>
      </c>
      <c r="C158" s="98" t="s">
        <v>90</v>
      </c>
      <c r="D158" s="98">
        <v>16</v>
      </c>
      <c r="E158" s="98"/>
      <c r="F158" s="98"/>
      <c r="G158" s="12" t="s">
        <v>222</v>
      </c>
      <c r="H158" s="98" t="s">
        <v>5</v>
      </c>
      <c r="I158" s="99">
        <v>10</v>
      </c>
      <c r="J158" s="100">
        <f>J159</f>
        <v>45000000</v>
      </c>
      <c r="K158" s="48">
        <f t="shared" ref="K158:Q158" si="90">K159</f>
        <v>0</v>
      </c>
      <c r="L158" s="48">
        <f t="shared" si="90"/>
        <v>0</v>
      </c>
      <c r="M158" s="48">
        <f t="shared" si="90"/>
        <v>45000000</v>
      </c>
      <c r="N158" s="48">
        <f t="shared" si="90"/>
        <v>0</v>
      </c>
      <c r="O158" s="48">
        <f t="shared" si="90"/>
        <v>0</v>
      </c>
      <c r="P158" s="24">
        <f t="shared" si="90"/>
        <v>45000000</v>
      </c>
      <c r="Q158" s="100">
        <f t="shared" si="90"/>
        <v>0</v>
      </c>
      <c r="R158" s="26">
        <f t="shared" si="59"/>
        <v>0</v>
      </c>
      <c r="S158" s="100">
        <f t="shared" ref="S158:T158" si="91">S159</f>
        <v>0</v>
      </c>
      <c r="T158" s="101">
        <f t="shared" si="91"/>
        <v>0</v>
      </c>
    </row>
    <row r="159" spans="1:20" ht="39" customHeight="1" x14ac:dyDescent="0.25">
      <c r="A159" s="94" t="s">
        <v>18</v>
      </c>
      <c r="B159" s="56" t="s">
        <v>96</v>
      </c>
      <c r="C159" s="56" t="s">
        <v>90</v>
      </c>
      <c r="D159" s="56">
        <v>16</v>
      </c>
      <c r="E159" s="56" t="s">
        <v>221</v>
      </c>
      <c r="F159" s="56">
        <v>2999065</v>
      </c>
      <c r="G159" s="23" t="s">
        <v>223</v>
      </c>
      <c r="H159" s="56" t="s">
        <v>5</v>
      </c>
      <c r="I159" s="57">
        <v>10</v>
      </c>
      <c r="J159" s="58">
        <v>45000000</v>
      </c>
      <c r="K159" s="44">
        <v>0</v>
      </c>
      <c r="L159" s="44">
        <v>0</v>
      </c>
      <c r="M159" s="44">
        <f t="shared" si="84"/>
        <v>45000000</v>
      </c>
      <c r="N159" s="113">
        <v>0</v>
      </c>
      <c r="O159" s="44">
        <v>0</v>
      </c>
      <c r="P159" s="27">
        <f t="shared" si="85"/>
        <v>45000000</v>
      </c>
      <c r="Q159" s="58">
        <v>0</v>
      </c>
      <c r="R159" s="25">
        <f t="shared" si="59"/>
        <v>0</v>
      </c>
      <c r="S159" s="58"/>
      <c r="T159" s="59"/>
    </row>
    <row r="160" spans="1:20" ht="47.25" customHeight="1" x14ac:dyDescent="0.25">
      <c r="A160" s="95" t="s">
        <v>18</v>
      </c>
      <c r="B160" s="98" t="s">
        <v>96</v>
      </c>
      <c r="C160" s="98" t="s">
        <v>90</v>
      </c>
      <c r="D160" s="98">
        <v>17</v>
      </c>
      <c r="E160" s="98"/>
      <c r="F160" s="98"/>
      <c r="G160" s="12" t="s">
        <v>204</v>
      </c>
      <c r="H160" s="98" t="s">
        <v>5</v>
      </c>
      <c r="I160" s="99">
        <v>10</v>
      </c>
      <c r="J160" s="100">
        <f>J161</f>
        <v>77674866</v>
      </c>
      <c r="K160" s="48">
        <f t="shared" ref="K160:T160" si="92">K161</f>
        <v>0</v>
      </c>
      <c r="L160" s="48">
        <f t="shared" si="92"/>
        <v>0</v>
      </c>
      <c r="M160" s="48">
        <f t="shared" si="92"/>
        <v>77674866</v>
      </c>
      <c r="N160" s="48">
        <f t="shared" si="92"/>
        <v>0</v>
      </c>
      <c r="O160" s="48">
        <f>O161</f>
        <v>77674863</v>
      </c>
      <c r="P160" s="24">
        <f t="shared" si="92"/>
        <v>3</v>
      </c>
      <c r="Q160" s="100">
        <f t="shared" si="92"/>
        <v>77674863</v>
      </c>
      <c r="R160" s="26">
        <f t="shared" si="59"/>
        <v>0.99999996137746794</v>
      </c>
      <c r="S160" s="100">
        <f t="shared" si="92"/>
        <v>0</v>
      </c>
      <c r="T160" s="101">
        <f t="shared" si="92"/>
        <v>0</v>
      </c>
    </row>
    <row r="161" spans="1:20" ht="32.25" customHeight="1" x14ac:dyDescent="0.25">
      <c r="A161" s="94" t="s">
        <v>18</v>
      </c>
      <c r="B161" s="56" t="s">
        <v>96</v>
      </c>
      <c r="C161" s="56" t="s">
        <v>90</v>
      </c>
      <c r="D161" s="56">
        <v>17</v>
      </c>
      <c r="E161" s="56" t="s">
        <v>221</v>
      </c>
      <c r="F161" s="56">
        <v>2999064</v>
      </c>
      <c r="G161" s="23" t="s">
        <v>224</v>
      </c>
      <c r="H161" s="56" t="s">
        <v>5</v>
      </c>
      <c r="I161" s="57">
        <v>10</v>
      </c>
      <c r="J161" s="58">
        <v>77674866</v>
      </c>
      <c r="K161" s="44"/>
      <c r="L161" s="44">
        <v>0</v>
      </c>
      <c r="M161" s="44">
        <f t="shared" si="84"/>
        <v>77674866</v>
      </c>
      <c r="N161" s="44">
        <v>0</v>
      </c>
      <c r="O161" s="44">
        <v>77674863</v>
      </c>
      <c r="P161" s="27">
        <f>+M161-O161-N161</f>
        <v>3</v>
      </c>
      <c r="Q161" s="58">
        <v>77674863</v>
      </c>
      <c r="R161" s="25">
        <f t="shared" si="59"/>
        <v>0.99999996137746794</v>
      </c>
      <c r="S161" s="58"/>
      <c r="T161" s="59"/>
    </row>
    <row r="162" spans="1:20" s="102" customFormat="1" ht="32.25" customHeight="1" x14ac:dyDescent="0.25">
      <c r="A162" s="95" t="s">
        <v>18</v>
      </c>
      <c r="B162" s="98" t="s">
        <v>96</v>
      </c>
      <c r="C162" s="98" t="s">
        <v>90</v>
      </c>
      <c r="D162" s="98" t="s">
        <v>97</v>
      </c>
      <c r="E162" s="98"/>
      <c r="F162" s="98"/>
      <c r="G162" s="12" t="s">
        <v>205</v>
      </c>
      <c r="H162" s="98" t="s">
        <v>5</v>
      </c>
      <c r="I162" s="99">
        <v>10</v>
      </c>
      <c r="J162" s="100">
        <f>J163</f>
        <v>837000000</v>
      </c>
      <c r="K162" s="48">
        <f t="shared" ref="K162:T162" si="93">K163</f>
        <v>0</v>
      </c>
      <c r="L162" s="48">
        <f t="shared" si="93"/>
        <v>0</v>
      </c>
      <c r="M162" s="48">
        <f t="shared" si="93"/>
        <v>837000000</v>
      </c>
      <c r="N162" s="48">
        <f t="shared" si="93"/>
        <v>0</v>
      </c>
      <c r="O162" s="48">
        <f t="shared" si="93"/>
        <v>438370416</v>
      </c>
      <c r="P162" s="24">
        <f t="shared" si="93"/>
        <v>398629584</v>
      </c>
      <c r="Q162" s="100">
        <f t="shared" si="93"/>
        <v>198559210</v>
      </c>
      <c r="R162" s="26">
        <f t="shared" si="59"/>
        <v>0.23722725209080048</v>
      </c>
      <c r="S162" s="100">
        <f t="shared" si="93"/>
        <v>0</v>
      </c>
      <c r="T162" s="101">
        <f t="shared" si="93"/>
        <v>0</v>
      </c>
    </row>
    <row r="163" spans="1:20" ht="44.25" customHeight="1" x14ac:dyDescent="0.25">
      <c r="A163" s="94" t="s">
        <v>18</v>
      </c>
      <c r="B163" s="56" t="s">
        <v>96</v>
      </c>
      <c r="C163" s="56" t="s">
        <v>90</v>
      </c>
      <c r="D163" s="56" t="s">
        <v>97</v>
      </c>
      <c r="E163" s="56" t="s">
        <v>221</v>
      </c>
      <c r="F163" s="56" t="s">
        <v>166</v>
      </c>
      <c r="G163" s="23" t="s">
        <v>192</v>
      </c>
      <c r="H163" s="56" t="s">
        <v>5</v>
      </c>
      <c r="I163" s="57">
        <v>10</v>
      </c>
      <c r="J163" s="58">
        <v>837000000</v>
      </c>
      <c r="K163" s="44">
        <v>0</v>
      </c>
      <c r="L163" s="44">
        <v>0</v>
      </c>
      <c r="M163" s="44">
        <f t="shared" si="84"/>
        <v>837000000</v>
      </c>
      <c r="N163" s="113"/>
      <c r="O163" s="44">
        <v>438370416</v>
      </c>
      <c r="P163" s="27">
        <f t="shared" si="85"/>
        <v>398629584</v>
      </c>
      <c r="Q163" s="58">
        <v>198559210</v>
      </c>
      <c r="R163" s="25">
        <f t="shared" si="59"/>
        <v>0.23722725209080048</v>
      </c>
      <c r="S163" s="58"/>
      <c r="T163" s="59"/>
    </row>
    <row r="164" spans="1:20" ht="42" customHeight="1" x14ac:dyDescent="0.25">
      <c r="A164" s="95" t="s">
        <v>18</v>
      </c>
      <c r="B164" s="98" t="s">
        <v>96</v>
      </c>
      <c r="C164" s="11" t="s">
        <v>90</v>
      </c>
      <c r="D164" s="11" t="s">
        <v>98</v>
      </c>
      <c r="E164" s="11"/>
      <c r="F164" s="11"/>
      <c r="G164" s="12" t="s">
        <v>206</v>
      </c>
      <c r="H164" s="11" t="s">
        <v>5</v>
      </c>
      <c r="I164" s="13">
        <v>10</v>
      </c>
      <c r="J164" s="14">
        <f>J165+J166</f>
        <v>546400000</v>
      </c>
      <c r="K164" s="24">
        <f>K165+K166</f>
        <v>0</v>
      </c>
      <c r="L164" s="117">
        <f>L165+L166</f>
        <v>0</v>
      </c>
      <c r="M164" s="48">
        <f>M165+M166</f>
        <v>546400000</v>
      </c>
      <c r="N164" s="24">
        <f t="shared" ref="N164:T164" si="94">N165+N166</f>
        <v>0</v>
      </c>
      <c r="O164" s="24">
        <f t="shared" si="94"/>
        <v>0</v>
      </c>
      <c r="P164" s="24">
        <f>P165+P166</f>
        <v>546400000</v>
      </c>
      <c r="Q164" s="14">
        <f t="shared" si="94"/>
        <v>0</v>
      </c>
      <c r="R164" s="26">
        <f t="shared" si="59"/>
        <v>0</v>
      </c>
      <c r="S164" s="14">
        <f t="shared" si="94"/>
        <v>0</v>
      </c>
      <c r="T164" s="22">
        <f t="shared" si="94"/>
        <v>0</v>
      </c>
    </row>
    <row r="165" spans="1:20" ht="39" customHeight="1" x14ac:dyDescent="0.25">
      <c r="A165" s="94" t="s">
        <v>18</v>
      </c>
      <c r="B165" s="56" t="s">
        <v>96</v>
      </c>
      <c r="C165" s="7" t="s">
        <v>90</v>
      </c>
      <c r="D165" s="7" t="s">
        <v>98</v>
      </c>
      <c r="E165" s="7" t="s">
        <v>221</v>
      </c>
      <c r="F165" s="7" t="s">
        <v>167</v>
      </c>
      <c r="G165" s="23" t="s">
        <v>193</v>
      </c>
      <c r="H165" s="7" t="s">
        <v>5</v>
      </c>
      <c r="I165" s="8">
        <v>10</v>
      </c>
      <c r="J165" s="9">
        <v>154665897</v>
      </c>
      <c r="K165" s="27"/>
      <c r="L165" s="27"/>
      <c r="M165" s="44">
        <f t="shared" si="84"/>
        <v>154665897</v>
      </c>
      <c r="N165" s="27">
        <v>0</v>
      </c>
      <c r="O165" s="27">
        <v>0</v>
      </c>
      <c r="P165" s="27">
        <f>+M165-O165-N165</f>
        <v>154665897</v>
      </c>
      <c r="Q165" s="9"/>
      <c r="R165" s="25">
        <f t="shared" si="59"/>
        <v>0</v>
      </c>
      <c r="S165" s="9"/>
      <c r="T165" s="10"/>
    </row>
    <row r="166" spans="1:20" ht="39" customHeight="1" x14ac:dyDescent="0.25">
      <c r="A166" s="94" t="s">
        <v>18</v>
      </c>
      <c r="B166" s="56" t="s">
        <v>96</v>
      </c>
      <c r="C166" s="7" t="s">
        <v>90</v>
      </c>
      <c r="D166" s="7" t="s">
        <v>98</v>
      </c>
      <c r="E166" s="7" t="s">
        <v>221</v>
      </c>
      <c r="F166" s="7" t="s">
        <v>166</v>
      </c>
      <c r="G166" s="23" t="s">
        <v>194</v>
      </c>
      <c r="H166" s="7" t="s">
        <v>5</v>
      </c>
      <c r="I166" s="8">
        <v>10</v>
      </c>
      <c r="J166" s="9">
        <v>391734103</v>
      </c>
      <c r="K166" s="27"/>
      <c r="L166" s="27"/>
      <c r="M166" s="44">
        <f t="shared" si="84"/>
        <v>391734103</v>
      </c>
      <c r="N166" s="27">
        <v>0</v>
      </c>
      <c r="O166" s="27">
        <v>0</v>
      </c>
      <c r="P166" s="27">
        <f>+M166-O166-N166</f>
        <v>391734103</v>
      </c>
      <c r="Q166" s="9"/>
      <c r="R166" s="25">
        <f t="shared" si="59"/>
        <v>0</v>
      </c>
      <c r="S166" s="9"/>
      <c r="T166" s="10"/>
    </row>
    <row r="167" spans="1:20" ht="39" customHeight="1" x14ac:dyDescent="0.25">
      <c r="A167" s="95" t="s">
        <v>18</v>
      </c>
      <c r="B167" s="11" t="s">
        <v>96</v>
      </c>
      <c r="C167" s="11" t="s">
        <v>90</v>
      </c>
      <c r="D167" s="11">
        <v>25</v>
      </c>
      <c r="E167" s="11"/>
      <c r="F167" s="11"/>
      <c r="G167" s="12" t="s">
        <v>225</v>
      </c>
      <c r="H167" s="11" t="s">
        <v>5</v>
      </c>
      <c r="I167" s="13">
        <v>10</v>
      </c>
      <c r="J167" s="14">
        <f>J170+J168+J169</f>
        <v>21873104901</v>
      </c>
      <c r="K167" s="24">
        <f>K170+K168+K169</f>
        <v>0</v>
      </c>
      <c r="L167" s="24">
        <f>L170+L168+L169</f>
        <v>0</v>
      </c>
      <c r="M167" s="48">
        <f>M170+M168+M169</f>
        <v>21873104901</v>
      </c>
      <c r="N167" s="24">
        <f t="shared" ref="N167" si="95">N170</f>
        <v>0</v>
      </c>
      <c r="O167" s="24">
        <f t="shared" ref="O167" si="96">O170+O168+O169</f>
        <v>109796154.11</v>
      </c>
      <c r="P167" s="24">
        <f t="shared" ref="P167" si="97">P170+P168+P169</f>
        <v>21763308746.889999</v>
      </c>
      <c r="Q167" s="14">
        <f t="shared" ref="Q167" si="98">Q170+Q168+Q169</f>
        <v>105682689.28</v>
      </c>
      <c r="R167" s="26">
        <f t="shared" si="59"/>
        <v>4.8316272316313164E-3</v>
      </c>
      <c r="S167" s="14">
        <f t="shared" ref="S167" si="99">S170+S168+S169</f>
        <v>0</v>
      </c>
      <c r="T167" s="22">
        <f t="shared" ref="T167" si="100">T170+T168+T169</f>
        <v>0</v>
      </c>
    </row>
    <row r="168" spans="1:20" ht="39" customHeight="1" x14ac:dyDescent="0.25">
      <c r="A168" s="94" t="s">
        <v>18</v>
      </c>
      <c r="B168" s="7" t="s">
        <v>96</v>
      </c>
      <c r="C168" s="7" t="s">
        <v>90</v>
      </c>
      <c r="D168" s="7">
        <v>25</v>
      </c>
      <c r="E168" s="7" t="s">
        <v>221</v>
      </c>
      <c r="F168" s="7">
        <v>2999011</v>
      </c>
      <c r="G168" s="23" t="s">
        <v>226</v>
      </c>
      <c r="H168" s="7" t="s">
        <v>5</v>
      </c>
      <c r="I168" s="8">
        <v>10</v>
      </c>
      <c r="J168" s="9">
        <v>3555000000</v>
      </c>
      <c r="K168" s="24"/>
      <c r="L168" s="24"/>
      <c r="M168" s="44">
        <f t="shared" si="84"/>
        <v>3555000000</v>
      </c>
      <c r="N168" s="27"/>
      <c r="O168" s="27">
        <v>109796154.11</v>
      </c>
      <c r="P168" s="27">
        <f>+M168-O168-N168</f>
        <v>3445203845.8899999</v>
      </c>
      <c r="Q168" s="9">
        <v>105682689.28</v>
      </c>
      <c r="R168" s="26">
        <f t="shared" si="59"/>
        <v>2.9727901344585091E-2</v>
      </c>
      <c r="S168" s="14"/>
      <c r="T168" s="22"/>
    </row>
    <row r="169" spans="1:20" ht="39" customHeight="1" x14ac:dyDescent="0.25">
      <c r="A169" s="94" t="s">
        <v>18</v>
      </c>
      <c r="B169" s="7" t="s">
        <v>96</v>
      </c>
      <c r="C169" s="7" t="s">
        <v>90</v>
      </c>
      <c r="D169" s="7">
        <v>25</v>
      </c>
      <c r="E169" s="7" t="s">
        <v>221</v>
      </c>
      <c r="F169" s="7">
        <v>2999014</v>
      </c>
      <c r="G169" s="23" t="s">
        <v>227</v>
      </c>
      <c r="H169" s="7" t="s">
        <v>5</v>
      </c>
      <c r="I169" s="8">
        <v>10</v>
      </c>
      <c r="J169" s="9">
        <v>2980845467</v>
      </c>
      <c r="K169" s="24"/>
      <c r="L169" s="24"/>
      <c r="M169" s="44">
        <f t="shared" si="84"/>
        <v>2980845467</v>
      </c>
      <c r="N169" s="27"/>
      <c r="O169" s="27">
        <v>0</v>
      </c>
      <c r="P169" s="27">
        <f t="shared" ref="P169:P170" si="101">+M169-O169-N169</f>
        <v>2980845467</v>
      </c>
      <c r="Q169" s="14"/>
      <c r="R169" s="26">
        <f t="shared" si="59"/>
        <v>0</v>
      </c>
      <c r="S169" s="14"/>
      <c r="T169" s="22"/>
    </row>
    <row r="170" spans="1:20" ht="32.25" customHeight="1" x14ac:dyDescent="0.25">
      <c r="A170" s="94" t="s">
        <v>18</v>
      </c>
      <c r="B170" s="7" t="s">
        <v>96</v>
      </c>
      <c r="C170" s="7" t="s">
        <v>90</v>
      </c>
      <c r="D170" s="7">
        <v>25</v>
      </c>
      <c r="E170" s="7" t="s">
        <v>221</v>
      </c>
      <c r="F170" s="7">
        <v>2999054</v>
      </c>
      <c r="G170" s="23" t="s">
        <v>228</v>
      </c>
      <c r="H170" s="7" t="s">
        <v>5</v>
      </c>
      <c r="I170" s="8">
        <v>10</v>
      </c>
      <c r="J170" s="9">
        <v>15337259434</v>
      </c>
      <c r="K170" s="27">
        <v>0</v>
      </c>
      <c r="L170" s="27"/>
      <c r="M170" s="44">
        <f t="shared" si="84"/>
        <v>15337259434</v>
      </c>
      <c r="N170" s="27">
        <v>0</v>
      </c>
      <c r="O170" s="27">
        <v>0</v>
      </c>
      <c r="P170" s="27">
        <f t="shared" si="101"/>
        <v>15337259434</v>
      </c>
      <c r="Q170" s="9">
        <v>0</v>
      </c>
      <c r="R170" s="25">
        <f t="shared" si="59"/>
        <v>0</v>
      </c>
      <c r="S170" s="9">
        <v>0</v>
      </c>
      <c r="T170" s="10">
        <v>0</v>
      </c>
    </row>
    <row r="171" spans="1:20" ht="16.5" customHeight="1" x14ac:dyDescent="0.25">
      <c r="A171" s="81" t="s">
        <v>18</v>
      </c>
      <c r="B171" s="81"/>
      <c r="C171" s="81"/>
      <c r="D171" s="81"/>
      <c r="E171" s="81"/>
      <c r="F171" s="81"/>
      <c r="G171" s="82" t="s">
        <v>19</v>
      </c>
      <c r="H171" s="81" t="s">
        <v>5</v>
      </c>
      <c r="I171" s="83">
        <v>10</v>
      </c>
      <c r="J171" s="64">
        <f t="shared" ref="J171:Q171" si="102">J116+J148</f>
        <v>112961000000</v>
      </c>
      <c r="K171" s="64">
        <f t="shared" si="102"/>
        <v>0</v>
      </c>
      <c r="L171" s="64">
        <f t="shared" si="102"/>
        <v>0</v>
      </c>
      <c r="M171" s="64">
        <f t="shared" si="102"/>
        <v>112961000000</v>
      </c>
      <c r="N171" s="3">
        <f t="shared" si="102"/>
        <v>0</v>
      </c>
      <c r="O171" s="64">
        <f t="shared" si="102"/>
        <v>12476654706.779999</v>
      </c>
      <c r="P171" s="64">
        <f t="shared" si="102"/>
        <v>100484345293.22</v>
      </c>
      <c r="Q171" s="64">
        <f t="shared" si="102"/>
        <v>11502213565.280001</v>
      </c>
      <c r="R171" s="76">
        <f>IF(Q171&gt;1,Q171/(M171-N171),0)</f>
        <v>0.10182464359628544</v>
      </c>
      <c r="S171" s="64">
        <f>S116+S148</f>
        <v>0</v>
      </c>
      <c r="T171" s="73">
        <f>T116+T148</f>
        <v>0</v>
      </c>
    </row>
    <row r="172" spans="1:20" ht="15" customHeight="1" x14ac:dyDescent="0.25">
      <c r="A172" s="81" t="s">
        <v>18</v>
      </c>
      <c r="B172" s="81"/>
      <c r="C172" s="81"/>
      <c r="D172" s="81"/>
      <c r="E172" s="81"/>
      <c r="F172" s="81"/>
      <c r="G172" s="82" t="s">
        <v>19</v>
      </c>
      <c r="H172" s="81" t="s">
        <v>8</v>
      </c>
      <c r="I172" s="83">
        <v>21</v>
      </c>
      <c r="J172" s="64">
        <f>J117</f>
        <v>1194647000</v>
      </c>
      <c r="K172" s="64">
        <f>K117</f>
        <v>0</v>
      </c>
      <c r="L172" s="64">
        <f>L117</f>
        <v>0</v>
      </c>
      <c r="M172" s="64">
        <f>M117</f>
        <v>1194647000</v>
      </c>
      <c r="N172" s="3">
        <v>0</v>
      </c>
      <c r="O172" s="64">
        <f>O117</f>
        <v>2880000</v>
      </c>
      <c r="P172" s="64">
        <f>P117</f>
        <v>1191767000</v>
      </c>
      <c r="Q172" s="64">
        <f>Q117</f>
        <v>2880000</v>
      </c>
      <c r="R172" s="76">
        <f t="shared" ref="R172:R174" si="103">IF(Q172&gt;1,Q172/(M172-N172),0)</f>
        <v>2.4107539716753151E-3</v>
      </c>
      <c r="S172" s="64">
        <f>S117</f>
        <v>0</v>
      </c>
      <c r="T172" s="73">
        <f>T117</f>
        <v>0</v>
      </c>
    </row>
    <row r="173" spans="1:20" s="5" customFormat="1" ht="13.5" customHeight="1" thickBot="1" x14ac:dyDescent="0.25">
      <c r="A173" s="129" t="s">
        <v>29</v>
      </c>
      <c r="B173" s="130"/>
      <c r="C173" s="130"/>
      <c r="D173" s="130"/>
      <c r="E173" s="130"/>
      <c r="F173" s="130"/>
      <c r="G173" s="130"/>
      <c r="H173" s="130"/>
      <c r="I173" s="131"/>
      <c r="J173" s="40">
        <f t="shared" ref="J173:Q173" si="104">SUM(J171:J172)</f>
        <v>114155647000</v>
      </c>
      <c r="K173" s="40">
        <f t="shared" si="104"/>
        <v>0</v>
      </c>
      <c r="L173" s="40">
        <f t="shared" si="104"/>
        <v>0</v>
      </c>
      <c r="M173" s="40">
        <f t="shared" si="104"/>
        <v>114155647000</v>
      </c>
      <c r="N173" s="40">
        <f t="shared" si="104"/>
        <v>0</v>
      </c>
      <c r="O173" s="40">
        <f t="shared" si="104"/>
        <v>12479534706.779999</v>
      </c>
      <c r="P173" s="40">
        <f t="shared" si="104"/>
        <v>101676112293.22</v>
      </c>
      <c r="Q173" s="40">
        <f t="shared" si="104"/>
        <v>11505093565.280001</v>
      </c>
      <c r="R173" s="42">
        <f>IF(Q173&gt;1,Q173/(M173-N173),0)</f>
        <v>0.10078427014022355</v>
      </c>
      <c r="S173" s="40">
        <f>SUM(S171:S172)</f>
        <v>0</v>
      </c>
      <c r="T173" s="53">
        <f>SUM(T171:T172)</f>
        <v>0</v>
      </c>
    </row>
    <row r="174" spans="1:20" s="15" customFormat="1" ht="11.25" customHeight="1" thickBot="1" x14ac:dyDescent="0.3">
      <c r="A174" s="129" t="s">
        <v>30</v>
      </c>
      <c r="B174" s="130"/>
      <c r="C174" s="130"/>
      <c r="D174" s="130"/>
      <c r="E174" s="130"/>
      <c r="F174" s="130"/>
      <c r="G174" s="130"/>
      <c r="H174" s="130"/>
      <c r="I174" s="130"/>
      <c r="J174" s="80">
        <f t="shared" ref="J174:Q174" si="105">+J173+J114</f>
        <v>503698560000</v>
      </c>
      <c r="K174" s="80">
        <f t="shared" si="105"/>
        <v>255074207.60999998</v>
      </c>
      <c r="L174" s="80">
        <f t="shared" si="105"/>
        <v>255074207.61000001</v>
      </c>
      <c r="M174" s="80">
        <f t="shared" si="105"/>
        <v>503698560000</v>
      </c>
      <c r="N174" s="79">
        <f t="shared" si="105"/>
        <v>29515700000</v>
      </c>
      <c r="O174" s="40">
        <f t="shared" si="105"/>
        <v>64687691301.330002</v>
      </c>
      <c r="P174" s="40">
        <f t="shared" si="105"/>
        <v>409495168698.67004</v>
      </c>
      <c r="Q174" s="40">
        <f t="shared" si="105"/>
        <v>60865650622.660004</v>
      </c>
      <c r="R174" s="42">
        <f t="shared" si="103"/>
        <v>0.12835902719609057</v>
      </c>
      <c r="S174" s="40">
        <f>+S173+S114</f>
        <v>21482618355.540001</v>
      </c>
      <c r="T174" s="53">
        <f>+T173+T114</f>
        <v>21386143189.540001</v>
      </c>
    </row>
    <row r="175" spans="1:20" s="15" customFormat="1" ht="6.75" customHeight="1" x14ac:dyDescent="0.25">
      <c r="A175" s="109"/>
      <c r="B175" s="109"/>
      <c r="C175" s="109"/>
      <c r="D175" s="109"/>
      <c r="E175" s="109"/>
      <c r="F175" s="109"/>
      <c r="G175" s="109"/>
      <c r="H175" s="109"/>
      <c r="I175" s="109"/>
      <c r="J175" s="104"/>
      <c r="K175" s="104"/>
      <c r="L175" s="104"/>
      <c r="M175" s="104">
        <f>J174-M174</f>
        <v>0</v>
      </c>
      <c r="N175" s="104"/>
      <c r="O175" s="104">
        <f>O174-[1]REP_EPG034_EjecucionPresupuesta!$V$33</f>
        <v>0</v>
      </c>
      <c r="P175" s="104">
        <f>P174-[1]REP_EPG034_EjecucionPresupuesta!$W$33</f>
        <v>0</v>
      </c>
      <c r="Q175" s="104"/>
      <c r="R175" s="110"/>
      <c r="S175" s="104"/>
      <c r="T175" s="104"/>
    </row>
    <row r="176" spans="1:20" s="15" customFormat="1" ht="9" customHeight="1" x14ac:dyDescent="0.25">
      <c r="A176" s="15" t="s">
        <v>32</v>
      </c>
      <c r="E176" s="16"/>
      <c r="F176" s="17"/>
      <c r="G176" s="18"/>
      <c r="H176" s="19"/>
      <c r="I176" s="20"/>
      <c r="J176" s="20"/>
      <c r="K176" s="20"/>
      <c r="L176" s="20"/>
      <c r="M176" s="104"/>
      <c r="N176" s="60"/>
      <c r="O176" s="45"/>
      <c r="P176" s="21"/>
      <c r="Q176" s="30"/>
      <c r="R176" s="21"/>
      <c r="S176" s="66"/>
      <c r="T176" s="66"/>
    </row>
    <row r="177" spans="1:20" s="15" customFormat="1" ht="9" customHeight="1" x14ac:dyDescent="0.25">
      <c r="A177" s="15" t="s">
        <v>215</v>
      </c>
      <c r="E177" s="16"/>
      <c r="F177" s="17"/>
      <c r="G177" s="18"/>
      <c r="H177" s="19"/>
      <c r="I177" s="20"/>
      <c r="J177" s="20"/>
      <c r="K177" s="20"/>
      <c r="L177" s="20">
        <f>K174-L174</f>
        <v>0</v>
      </c>
      <c r="N177" s="66"/>
      <c r="O177" s="28"/>
      <c r="P177" s="21"/>
      <c r="Q177" s="31"/>
      <c r="R177" s="21"/>
    </row>
    <row r="178" spans="1:20" s="15" customFormat="1" ht="9" customHeight="1" x14ac:dyDescent="0.25">
      <c r="A178" s="15" t="s">
        <v>214</v>
      </c>
      <c r="E178" s="16"/>
      <c r="F178" s="17"/>
      <c r="G178" s="18"/>
      <c r="H178" s="19"/>
      <c r="I178" s="20"/>
      <c r="J178" s="20"/>
      <c r="K178" s="20"/>
      <c r="L178" s="111"/>
      <c r="M178" s="66"/>
      <c r="N178" s="21"/>
      <c r="O178" s="67"/>
      <c r="P178" s="21"/>
      <c r="Q178" s="31"/>
      <c r="R178" s="21"/>
    </row>
    <row r="179" spans="1:20" x14ac:dyDescent="0.25">
      <c r="A179" s="15" t="s">
        <v>233</v>
      </c>
      <c r="B179" s="15"/>
      <c r="C179" s="15"/>
      <c r="D179" s="15"/>
      <c r="E179" s="16"/>
      <c r="F179" s="17"/>
      <c r="G179" s="18"/>
      <c r="H179" s="19"/>
      <c r="I179" s="20"/>
      <c r="J179" s="20"/>
      <c r="K179" s="20"/>
      <c r="L179" s="20"/>
      <c r="M179" s="15"/>
      <c r="N179" s="66"/>
      <c r="O179" s="28"/>
      <c r="P179" s="21"/>
      <c r="Q179" s="31"/>
      <c r="R179" s="21"/>
      <c r="S179" s="15"/>
      <c r="T179" s="15"/>
    </row>
    <row r="180" spans="1:20" x14ac:dyDescent="0.25">
      <c r="L180" s="112"/>
    </row>
  </sheetData>
  <mergeCells count="13">
    <mergeCell ref="A2:T2"/>
    <mergeCell ref="A1:F1"/>
    <mergeCell ref="A115:T115"/>
    <mergeCell ref="A173:I173"/>
    <mergeCell ref="A174:I174"/>
    <mergeCell ref="A34:I34"/>
    <mergeCell ref="A35:T35"/>
    <mergeCell ref="A84:I84"/>
    <mergeCell ref="A85:T85"/>
    <mergeCell ref="A109:I109"/>
    <mergeCell ref="A114:I114"/>
    <mergeCell ref="A98:T98"/>
    <mergeCell ref="A97:I97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ENERO 31-2025
&amp;R
Página &amp;P de &amp;N</oddHeader>
  </headerFooter>
  <ignoredErrors>
    <ignoredError sqref="N49:N54 P92 N23:N31 F107 H107:I107 C33:I33 Q33 G23:I26 H27:I27 G28:I31 H49:I50 H52:I54 C18:D18 C19:E26 C3:E4 I4 C44:I45 C94:F94 C36 C5:F17 C27:F32 M82:O82 N90:Q90 M84:Q84 P106 N106 M100:Q100 M99 M101:O101 M104:O105 C95 Q101 S83:T84 S88:T91 S97:T97 S104:T105 S99:T101 O99 Q86 B3:B29 B99:E108 Q104:Q105 I60:I61 B88:B96 F95 H95 B86:I87 S86:T86 C96:I96 N97:O97 N33:O34 S33:T34 F99:I106 C89:I90 C81:I83 B153:D153 B165:D165 B166:D166 B147:D147 B156:D157 N83:Q83 B148:E148 F151 B154:D154 F153:F154 F156:F157 F165:F166 B143:C143 B149:D149 B150:D152 B155:L155 B158:C158 B159:C159 B160:C160 B164:D164 B167:C167 N155 C77:F80 B77:B83 I77:I80 I55:I59 B60:F61 C37:F40 B36:B46 C46:F46 B47:F47 B162:L162 B161:C161 L161 N89:O89 Q88:Q89 N91:O91 Q91 Q99 Q97 C41:F43 I66:I71 B66:F71 B163:D163 B30:B33 B144:D144 F144 B145:D145 F145 B146:D146 F146 F147 E158:F158 H158:I158 H159:I159 K159 H160:L160 E160:F160 H161:I161 F163:I163 K163 C88:F88 H88:I88 C92:I93 C91:F91 H91:I91 B168:B170 C168:C170 B134:D134 I62:I65 B62:F65 I72:I76 B72:F76 B48:F59" numberStoredAsText="1"/>
    <ignoredError sqref="M18:N18 R3:R4 R18 R26 R36 R81 R92:R94 R107:R109 N108 P26 P18 P94 M26 M91 M94 M143:P143 M164:P164 M167:N167 R33:R34 P119 A110:K110 G119:I119 G121:I121 A135:A142 E118:L118 E122:F122 E126:L126 G135:I135 G138:I138 A115:T115 A112:Q113 R111:T113 M119:N119 R119 N122:T122 H139:T139 E120:T120 R148:R152 R155 R159:R164 R167 R171:R172 R99 R101 H122:L122 E130:I130 H140:I140 P138 R121 M123:N123 G123:I125 L124:N124 G141:I142 L131:N131 G131:I133 M132:N133 M150:N150 P123:P125 P140:P142 A117:F117 H117:I117 P121 R123:R125 P128:P129 R128:R129 P131:P133 M152:N152 M151:N151 P151 R131:R133 R136:R137 R140:R143 R174 P101 N118:O118 Q118:T118 G136:H137 N136:N137 M121:M122 E127:O127 Q110:R110 A111:O111 Q111 A116:I116 Q126:T127 G128:I129 M138:N138 M110:O110 M140:M142 R116:R117 N126:O126 R89 P155 K119 K121 K123 K125:N125 K128:N129 K132:K133 K136 K138 K140 K142 A118:A133 K130:T130 J149:O149 P149:Q149 S149:T149 R158 A114:R114 T114 P150 P152 P167 P161 M158 P158" formula="1"/>
    <ignoredError sqref="P104:P105 R82:R84 R90:R91 R95 N99 P88 R86:R87 R103:R106 M163 M161:N161 M162:P162 M160:N160 M155 P159 M159 B139:F139 B135:F135 R100 P163 F119 F121 F123:F125 B130:D133 F131:F133 B136:D138 F136:F138 B140:D142 B128:F129 B118:D127 F140:F142 P16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31-2025</vt:lpstr>
      <vt:lpstr>'ENERO 31-2025'!Área_de_impresión</vt:lpstr>
      <vt:lpstr>'ENERO 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2024-07-03T16:25:42Z</cp:lastPrinted>
  <dcterms:created xsi:type="dcterms:W3CDTF">2016-02-01T15:56:25Z</dcterms:created>
  <dcterms:modified xsi:type="dcterms:W3CDTF">2025-02-07T20:01:09Z</dcterms:modified>
</cp:coreProperties>
</file>